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4220" windowHeight="8835" tabRatio="723" activeTab="0"/>
  </bookViews>
  <sheets>
    <sheet name="НАЧАЛО" sheetId="1" r:id="rId1"/>
    <sheet name="1-общие вопросы" sheetId="2" r:id="rId2"/>
    <sheet name="2-работа" sheetId="3" r:id="rId3"/>
    <sheet name="3-квалификация" sheetId="4" r:id="rId4"/>
    <sheet name="3п-позиция" sheetId="5" r:id="rId5"/>
    <sheet name="4-ВО общие сведения" sheetId="6" r:id="rId6"/>
    <sheet name="5-ВО обучение" sheetId="7" r:id="rId7"/>
    <sheet name="6-ВО выбор" sheetId="8" r:id="rId8"/>
    <sheet name="7-ВО события" sheetId="9" r:id="rId9"/>
    <sheet name="8-ВО люди" sheetId="10" r:id="rId10"/>
    <sheet name="9-ВО проблемы" sheetId="11" r:id="rId11"/>
    <sheet name="10-ВО реальное обучение" sheetId="12" r:id="rId12"/>
    <sheet name="10п-ВО реальное работа" sheetId="13" r:id="rId13"/>
    <sheet name="11-ВО желательное" sheetId="14" r:id="rId14"/>
    <sheet name="12-ЖС" sheetId="15" r:id="rId15"/>
    <sheet name="ОКОНЧАНИЕ" sheetId="16" r:id="rId16"/>
    <sheet name="ИТОГ" sheetId="17" r:id="rId17"/>
  </sheets>
  <definedNames>
    <definedName name="_xlnm._FilterDatabase" localSheetId="14" hidden="1">'12-ЖС'!$M$3:$N$55</definedName>
    <definedName name="_xlnm._FilterDatabase" localSheetId="6" hidden="1">'5-ВО обучение'!$R$3:$S$28</definedName>
  </definedNames>
  <calcPr fullCalcOnLoad="1"/>
</workbook>
</file>

<file path=xl/sharedStrings.xml><?xml version="1.0" encoding="utf-8"?>
<sst xmlns="http://schemas.openxmlformats.org/spreadsheetml/2006/main" count="2745" uniqueCount="1147">
  <si>
    <t>Практика приближена к обучению, проходит под контролем преподавателей</t>
  </si>
  <si>
    <t>Практика в условиях реальной профессиональной деятельности</t>
  </si>
  <si>
    <t>Цели изучения дисциплин реально достижимы большинством студентов</t>
  </si>
  <si>
    <t>Цели задаются исходя из идеальных представлений о профессионале</t>
  </si>
  <si>
    <t>Изучаемое содержание представляется на научном языке и высоком уровне сложности</t>
  </si>
  <si>
    <t>Изучаемое содержание представляется упрощенно, на доступном уровне</t>
  </si>
  <si>
    <t>Для получения высоких оценок необходимо применять знания в авторских проектах, исследовательских работах, написании эссе и т.п.</t>
  </si>
  <si>
    <t>Изучается то, как необходимо строить практическую работу с опорой на достижения науки</t>
  </si>
  <si>
    <t>В ходе обучения преобладает индивидуальная работа с каждым студентом</t>
  </si>
  <si>
    <t>В обучении преобладают коллективные формы работы</t>
  </si>
  <si>
    <t>01_01</t>
  </si>
  <si>
    <t>01_02</t>
  </si>
  <si>
    <t>01_04</t>
  </si>
  <si>
    <t>01_03</t>
  </si>
  <si>
    <t>Код переменной</t>
  </si>
  <si>
    <t>Значение</t>
  </si>
  <si>
    <t>Возможные варианты</t>
  </si>
  <si>
    <t>02_03</t>
  </si>
  <si>
    <t>02_01</t>
  </si>
  <si>
    <t>02_02</t>
  </si>
  <si>
    <t>02_04</t>
  </si>
  <si>
    <t>02_05</t>
  </si>
  <si>
    <t>02_06</t>
  </si>
  <si>
    <t>о</t>
  </si>
  <si>
    <t>02_07</t>
  </si>
  <si>
    <t>Какое именно?..</t>
  </si>
  <si>
    <t>События: "локализация" по продолжительности обучения</t>
  </si>
  <si>
    <t>События:доля - эмоции - позитивные</t>
  </si>
  <si>
    <t>События:доля - эмоции - нейтральные</t>
  </si>
  <si>
    <t>События:доля - эмоции - негативные</t>
  </si>
  <si>
    <t>События:доля - влияние - положительное</t>
  </si>
  <si>
    <t>События:доля - влияние - отрицательное</t>
  </si>
  <si>
    <t>События:доля - зависело от - меня</t>
  </si>
  <si>
    <t>События:доля - зависело от - обстоятельств</t>
  </si>
  <si>
    <t>07_01</t>
  </si>
  <si>
    <t>07_02</t>
  </si>
  <si>
    <t>07_03</t>
  </si>
  <si>
    <t>07_04</t>
  </si>
  <si>
    <t>07_05</t>
  </si>
  <si>
    <t>07_06</t>
  </si>
  <si>
    <t>07_07</t>
  </si>
  <si>
    <t>07_08</t>
  </si>
  <si>
    <t>07_09</t>
  </si>
  <si>
    <t>от 1 до 10</t>
  </si>
  <si>
    <t>от 0 до 1 (средняя локализация, приведенная по продолжительности обучения)</t>
  </si>
  <si>
    <t>от 0 до 1</t>
  </si>
  <si>
    <t>у</t>
  </si>
  <si>
    <t>удовл-ть своей работой в целом</t>
  </si>
  <si>
    <t>удовл-ть содержанием работы — т.е. тем, чем именно Вы занимаетесь</t>
  </si>
  <si>
    <t>удовл-ть рабочим графиком, включая общую продолжительность рабочего времени</t>
  </si>
  <si>
    <t>удовл-ть отношениями в коллективе</t>
  </si>
  <si>
    <t>удовл-ть условиями работы (организация рабочего места, возможности питания и т.п.)</t>
  </si>
  <si>
    <t>удовл-ть признанием со стороны руководства</t>
  </si>
  <si>
    <t>удовл-ть признанием со стороны коллег</t>
  </si>
  <si>
    <t>удовл-ть перспективами карьерного роста</t>
  </si>
  <si>
    <t>удовл-ть возможностями для обучения, повышения квалификации</t>
  </si>
  <si>
    <t>удовл-ть возможностями реализовывать собственные идеи, замыслы</t>
  </si>
  <si>
    <t>удовл-ть возможностями совмещать работу с другими значимыми сторонами жизни</t>
  </si>
  <si>
    <t>03_01</t>
  </si>
  <si>
    <t>03_02</t>
  </si>
  <si>
    <t>03_03</t>
  </si>
  <si>
    <t>03_04</t>
  </si>
  <si>
    <t>03_05</t>
  </si>
  <si>
    <t>03_06</t>
  </si>
  <si>
    <t>03_07</t>
  </si>
  <si>
    <t>03_08</t>
  </si>
  <si>
    <t>03_09</t>
  </si>
  <si>
    <t>03_10</t>
  </si>
  <si>
    <t>03_11</t>
  </si>
  <si>
    <t>от 1 до 7</t>
  </si>
  <si>
    <t>04_01</t>
  </si>
  <si>
    <t>на кв. повлияло: обучение в школе</t>
  </si>
  <si>
    <t>04_02</t>
  </si>
  <si>
    <t>на кв. повлияло: обучение в вузе (первое высшее образование)</t>
  </si>
  <si>
    <t>04_03</t>
  </si>
  <si>
    <t>на кв. повлияло: опыт собственной практической деятельности</t>
  </si>
  <si>
    <t>04_04</t>
  </si>
  <si>
    <t>на кв. повлияло: пример родителей, других знакомых или родственников</t>
  </si>
  <si>
    <t>04_05</t>
  </si>
  <si>
    <t>на кв. повлияло: самостоятельное обучение с помощью книг, Интернета и т.п.</t>
  </si>
  <si>
    <t>04_06</t>
  </si>
  <si>
    <t>на кв. повлияло: советы и помощь более опытных коллег по работе</t>
  </si>
  <si>
    <t>04_07</t>
  </si>
  <si>
    <t>на кв. повлияло: обучение на краткосрочных курсах повышения квалификации, семинарах, тренингах</t>
  </si>
  <si>
    <t>04_08</t>
  </si>
  <si>
    <t>Выберите наиболее подходящие варианты или впишите ответ…</t>
  </si>
  <si>
    <t>на кв. повлияло: обучение в колледже, училище и т.п.</t>
  </si>
  <si>
    <t>04_09</t>
  </si>
  <si>
    <t>на кв. повлияло: обучение в магистратуре</t>
  </si>
  <si>
    <t>04_10</t>
  </si>
  <si>
    <t>на кв. повлияло: обучение на втором (третьем и т.д.) высшем образовании</t>
  </si>
  <si>
    <t>04_11</t>
  </si>
  <si>
    <t>на кв. повлияло: обучение в аспирантуре, ординатуре, прикрепление соискателем и т.п.</t>
  </si>
  <si>
    <t>п</t>
  </si>
  <si>
    <t>от 0 до 5</t>
  </si>
  <si>
    <t>р</t>
  </si>
  <si>
    <t>04_12</t>
  </si>
  <si>
    <t>отношение влияния обучения в вузе к среднему по другим факторам</t>
  </si>
  <si>
    <t>&gt; 0; при значениях &gt;1 - обучение в вузе повлияло больше, чем другие факторы в среднем, при значениях  &lt;1 - обучение в вузе повлияло мельше, чем др. факторы в среднем</t>
  </si>
  <si>
    <t>число</t>
  </si>
  <si>
    <t>текст</t>
  </si>
  <si>
    <t>Субъектная позиция</t>
  </si>
  <si>
    <t>социальная ситуация во время обучения</t>
  </si>
  <si>
    <t>Первичный / рачетный</t>
  </si>
  <si>
    <t>Уд. потр.: познание и саморазвитие</t>
  </si>
  <si>
    <t>Уд. потр.: успешность в профессиональной деятельности</t>
  </si>
  <si>
    <t>Уд. потр.: социально-психологическое благополучение</t>
  </si>
  <si>
    <t>Усл. обучения - культурные средства развития</t>
  </si>
  <si>
    <t>особенности профессиональное становления</t>
  </si>
  <si>
    <t>инд. особенности</t>
  </si>
  <si>
    <t>+</t>
  </si>
  <si>
    <t>Условия и особенности обучения: в целом</t>
  </si>
  <si>
    <t>Ответственность за уровень подготовки лежит на преподавателе</t>
  </si>
  <si>
    <t>Преподаватели занимаются также научными исследованиями или практической работой</t>
  </si>
  <si>
    <t>Преподаватели обладают исчерпывающими знаниями в узкой области</t>
  </si>
  <si>
    <t>Преподаватели умеют расширять свои знания, продолжают учиться</t>
  </si>
  <si>
    <t>Страница Интернет-сайта исследования, на которой даны ссылки на файлы с вопросами для всех категорий участников</t>
  </si>
  <si>
    <t>В ячейках голубого цвета Вам нужно выбирать один из нескольких вариантов (это удобнее делать «мышью»).</t>
  </si>
  <si>
    <t>В ячейках коричневого цвета предусмотрена возможность отметить одну из нескольких ячеек любым знаком, чтобы выбрать соответствующий ей ответ.</t>
  </si>
  <si>
    <r>
      <t>В этом файле собраны вопросы, адресованные</t>
    </r>
    <r>
      <rPr>
        <i/>
        <sz val="11"/>
        <rFont val="Arial Cyr"/>
        <family val="0"/>
      </rPr>
      <t xml:space="preserve"> преподавателям ВУЗов</t>
    </r>
    <r>
      <rPr>
        <sz val="11"/>
        <rFont val="Arial Cyr"/>
        <family val="0"/>
      </rPr>
      <t>. Это полная версия, включающая вопросы, которые касаются и преподавательской деятельности, и собственного высшего образования. Если Вы, являсь преподавателем, не располагаете достаточным временем или не хотели бы касаться вопросов Вашего обучения в ВУЗе, или не являетесь преподавателем, пожалуйста, перейдите по ссылке, которая приведена в ячейке ниже. Там даны ссылки на файлы с вопросами, которые адресованы другим категориям участников исследования.</t>
    </r>
  </si>
  <si>
    <t>выполнения студентами авторских проектов, самостоятельных исследовательских работ</t>
  </si>
  <si>
    <t>9. Более важными критериями качества высшего профессионального образования по сравнению с другими могут являться:</t>
  </si>
  <si>
    <t>знания и умения выпускников, оцениваемые с помощью тестов и других объективных методов</t>
  </si>
  <si>
    <t>личностные качества, ценности, компетенции, отражающие образ профессионализма в данной сфере, которые могут быть экспертно оценены руководителем или коллегами по работе</t>
  </si>
  <si>
    <t>удовлетворенность выпусников полученным образованием по прошествии нескольких лет после начала самостоятельной профессиональной деятельности</t>
  </si>
  <si>
    <t>10. Соотношение между высшим образованием и соответствующей профессиональной сферой должно в большей мере соответствовать такой формуле:</t>
  </si>
  <si>
    <t>образование само может и должно активно участвовать в развитии профессиональной сферы, ее проектировании и трансформации</t>
  </si>
  <si>
    <t>образование должно готовить специалистов, полностью соответствующих актуальному состоянию профессиональной сферы</t>
  </si>
  <si>
    <t>образование призвано транслировать наиболее существенные знания, составляющие основу профессии, а ньюансы их применения выпускник лучше освоит на рабочем месте</t>
  </si>
  <si>
    <t>Дальнейшие утрверждения касаются лично Вашей профессиональной позиции</t>
  </si>
  <si>
    <t>11. К занятиям научной деятельностью Вы обычно относитесь как к…</t>
  </si>
  <si>
    <t>возможности повысить свой статус, получить общественное признание</t>
  </si>
  <si>
    <t>тому, что делает работу в вузе более интересной и привлекательной</t>
  </si>
  <si>
    <t>необходимости, без которой невозможна работа в вузе</t>
  </si>
  <si>
    <t>12. Преподавание нового предмета для Вас чаще представляется, в первую очередь:</t>
  </si>
  <si>
    <t>обязанностью, которая когда-нибудь достается любому преподавателю вуза</t>
  </si>
  <si>
    <t>поводом разобраться в чем-то новом для себя</t>
  </si>
  <si>
    <t>возможностью доказать свою успешность, компетентность как преподавателя</t>
  </si>
  <si>
    <t>13. Если в Вашем вузе будет организован конкурс учебно-методических комплексов, Вы могли бы принять в нем участие, в первую очередь, для того, чтобы:</t>
  </si>
  <si>
    <t>получить одобрение, оценку своей деятельности со стороны коллег и руководства</t>
  </si>
  <si>
    <t>получить материальное вознаграждение</t>
  </si>
  <si>
    <t>еще раз пересмотреть методические материалы для лучшей организации своих занятий</t>
  </si>
  <si>
    <t>14. Если студенты на Ваших занятиях недостаточно активны и вовлечены в образовательный процесс, Вы скорее подумаете, что:</t>
  </si>
  <si>
    <t>ничего нельзя изменить в этой ситуации – таковы нынешние студенты</t>
  </si>
  <si>
    <t>для того, чтобы студенты были более заинтересованы в учебе, нужно что-то изменить в процедурах приема в вуз и/или отчисления из него</t>
  </si>
  <si>
    <t>Вам нужно изменить что-то в содержании преподаваемого предмета и/или используемых методах обучения</t>
  </si>
  <si>
    <t>15. Если в предыдущем учебном году Вы остались в целом довольны тем, как провели какой-то предмет, то начав его преподавание снова, Вы скорее всего:</t>
  </si>
  <si>
    <t>постараетесь все равно что-то изменить на основе предыдущего опыта</t>
  </si>
  <si>
    <t>оставите все также как было</t>
  </si>
  <si>
    <t>задумаетесь о внесении изменений только в том случае, если в ходе работы возникнут непредвиденные сложности</t>
  </si>
  <si>
    <t>16. Если формальные требования и содержание курса позволяют выбрать любую из перечисленных ниже форм проведения зачета, то, скорее всего, Вы предпочтете:</t>
  </si>
  <si>
    <t>проведение письменной работы по типу контрольной (ответы на вопросы или решение задач)</t>
  </si>
  <si>
    <t>устное собеседование по вопросам по типу традиционного экзамена</t>
  </si>
  <si>
    <t>выполнение студентами проекта или другой самостоятельной работы в течение семестра</t>
  </si>
  <si>
    <t>17. Если Вы заметили, что преподавание какого-то предмета прошло не очень успешно, для того, чтобы наметить пути его улучшения, Вы постараетесь в первую очередь:</t>
  </si>
  <si>
    <t>узнать мнения студентов и соотнести их с собственными представлениями о целях, содержании и методах обучения</t>
  </si>
  <si>
    <t>познакомиться с опытом коллег, которые ведут аналогичные или близкие по содержанию предметы</t>
  </si>
  <si>
    <t>найти новые учебники или опубликованные УМК по данному предмету</t>
  </si>
  <si>
    <t>18. Наиболее полезной для Вас формой повышения квалификации могли бы быть:</t>
  </si>
  <si>
    <t>лекции или семинары, расширяющие Ваши знания и умения в области преподаваемых предметов</t>
  </si>
  <si>
    <t>методические семинары, посвященные обсуждению методов обучения, обмену опытом и т.п.</t>
  </si>
  <si>
    <t>обсуждение Вашей работы с более опытным коллегой, направленное не на передачу его опыта, а на поиск путей улучшения Вашей деятельности</t>
  </si>
  <si>
    <t>19. Если Вам случается участвовать в каких-то проектах в сфере тех специальностей, на которых Вы преподаете, то, в первую очередь, Вы видите в этом возможность:</t>
  </si>
  <si>
    <t>«поддерживать в тонусе» свою профессиональную компетентность</t>
  </si>
  <si>
    <t>быть в курсе последних достижений науки и профессиональной сферы, чтобы передавать эти знания студентам</t>
  </si>
  <si>
    <t>самому(самой) развиваться и достигать более высокого уровня профессионализма</t>
  </si>
  <si>
    <t>20. В общении со студентами обычно Вы…</t>
  </si>
  <si>
    <t>с интересом общаетесь со студентами, так как сами можете чем-то обогатиться в этом общении</t>
  </si>
  <si>
    <t>профиль кафедры</t>
  </si>
  <si>
    <t>вуз - место работы</t>
  </si>
  <si>
    <t>Город, в котором находится вуз (место работы)</t>
  </si>
  <si>
    <t>наличие СМК</t>
  </si>
  <si>
    <t>01_29</t>
  </si>
  <si>
    <t>влияние СМК на орг. ОП</t>
  </si>
  <si>
    <t>влияние СМК на личную деятельность</t>
  </si>
  <si>
    <t>03_13</t>
  </si>
  <si>
    <t>03_14</t>
  </si>
  <si>
    <t>03_15</t>
  </si>
  <si>
    <t>03_16</t>
  </si>
  <si>
    <t>03_17</t>
  </si>
  <si>
    <t>03_18</t>
  </si>
  <si>
    <t>03_19</t>
  </si>
  <si>
    <t>03_20</t>
  </si>
  <si>
    <t>03_21</t>
  </si>
  <si>
    <t>03_22</t>
  </si>
  <si>
    <t>03п_01</t>
  </si>
  <si>
    <t>03п_02</t>
  </si>
  <si>
    <t>03п_03</t>
  </si>
  <si>
    <t>03п_04</t>
  </si>
  <si>
    <t>03п_05</t>
  </si>
  <si>
    <t>03п_06</t>
  </si>
  <si>
    <t>03п_07</t>
  </si>
  <si>
    <t>03п_08</t>
  </si>
  <si>
    <t>03п_09</t>
  </si>
  <si>
    <t>03п_10</t>
  </si>
  <si>
    <t>03п_11</t>
  </si>
  <si>
    <t>03п_12</t>
  </si>
  <si>
    <t>03п_13</t>
  </si>
  <si>
    <t>03п_14</t>
  </si>
  <si>
    <t>03п_15</t>
  </si>
  <si>
    <t>03п_16</t>
  </si>
  <si>
    <t>03п_17</t>
  </si>
  <si>
    <t>03п_18</t>
  </si>
  <si>
    <t>03п_19</t>
  </si>
  <si>
    <t>03п_20</t>
  </si>
  <si>
    <t>03п_21</t>
  </si>
  <si>
    <t>03п_22</t>
  </si>
  <si>
    <t>03п_23</t>
  </si>
  <si>
    <t>Опр_преп_поз_1</t>
  </si>
  <si>
    <t>Опр_преп_поз_2</t>
  </si>
  <si>
    <t>Опр_преп_поз_3</t>
  </si>
  <si>
    <t>Опр_преп_поз_4</t>
  </si>
  <si>
    <t>Опр_преп_поз_5</t>
  </si>
  <si>
    <t>Опр_преп_поз_6</t>
  </si>
  <si>
    <t>Опр_преп_поз_7</t>
  </si>
  <si>
    <t>Опр_преп_поз_8</t>
  </si>
  <si>
    <t>Опр_преп_поз_9</t>
  </si>
  <si>
    <t>Опр_преп_поз_10</t>
  </si>
  <si>
    <t>Опр_преп_поз_11</t>
  </si>
  <si>
    <t>Опр_преп_поз_12</t>
  </si>
  <si>
    <t>Опр_преп_поз_13</t>
  </si>
  <si>
    <t>Опр_преп_поз_14</t>
  </si>
  <si>
    <t>Опр_преп_поз_15</t>
  </si>
  <si>
    <t>Опр_преп_поз_16</t>
  </si>
  <si>
    <t>Опр_преп_поз_17</t>
  </si>
  <si>
    <t>Опр_преп_поз_18</t>
  </si>
  <si>
    <t>Опр_преп_поз_19</t>
  </si>
  <si>
    <t>Опр_преп_поз_20</t>
  </si>
  <si>
    <t>предметно-формальная установка</t>
  </si>
  <si>
    <t>социальная установка</t>
  </si>
  <si>
    <t>субъектная установка</t>
  </si>
  <si>
    <t>3п-позиция</t>
  </si>
  <si>
    <r>
      <t xml:space="preserve">Ниже Вам предложен  ряд утверждений, которые касаются </t>
    </r>
    <r>
      <rPr>
        <b/>
        <i/>
        <sz val="10"/>
        <rFont val="Arial"/>
        <family val="2"/>
      </rPr>
      <t xml:space="preserve">Вашего обучения в вузе </t>
    </r>
    <r>
      <rPr>
        <i/>
        <sz val="10"/>
        <rFont val="Arial"/>
        <family val="2"/>
      </rPr>
      <t xml:space="preserve">(во время получения первого высшего образования). Внимательно прочтите каждое утверждение и оцените, насколько Вы согласны с ним или нет. 
Выберите подходящий ответ и отметьте его любым знаком (буквой, цифрой) на пересечении строки вопроса и колонки ответа (подтвердите выбор клавишей Enter и выбранная Вами ячейка будет подсвечена </t>
    </r>
    <r>
      <rPr>
        <i/>
        <sz val="10"/>
        <color indexed="60"/>
        <rFont val="Arial"/>
        <family val="2"/>
      </rPr>
      <t>коричневым</t>
    </r>
    <r>
      <rPr>
        <i/>
        <sz val="10"/>
        <rFont val="Arial"/>
        <family val="2"/>
      </rPr>
      <t xml:space="preserve"> цветом).</t>
    </r>
  </si>
  <si>
    <r>
      <t>Выберите</t>
    </r>
    <r>
      <rPr>
        <sz val="10"/>
        <rFont val="Arial Cyr"/>
        <family val="0"/>
      </rPr>
      <t xml:space="preserve"> в каждой строке </t>
    </r>
    <r>
      <rPr>
        <i/>
        <sz val="10"/>
        <rFont val="Arial Cyr"/>
        <family val="0"/>
      </rPr>
      <t>одну характеристику</t>
    </r>
    <r>
      <rPr>
        <sz val="10"/>
        <rFont val="Arial Cyr"/>
        <family val="0"/>
      </rPr>
      <t xml:space="preserve">, которая </t>
    </r>
    <r>
      <rPr>
        <i/>
        <sz val="10"/>
        <rFont val="Arial Cyr"/>
        <family val="0"/>
      </rPr>
      <t>лучше</t>
    </r>
    <r>
      <rPr>
        <sz val="10"/>
        <rFont val="Arial Cyr"/>
        <family val="0"/>
      </rPr>
      <t xml:space="preserve"> описывает </t>
    </r>
    <r>
      <rPr>
        <b/>
        <sz val="10"/>
        <color indexed="62"/>
        <rFont val="Arial Cyr"/>
        <family val="0"/>
      </rPr>
      <t>Ваше первое высшее образование</t>
    </r>
    <r>
      <rPr>
        <sz val="10"/>
        <rFont val="Arial Cyr"/>
        <family val="0"/>
      </rPr>
      <t xml:space="preserve">. 
</t>
    </r>
    <r>
      <rPr>
        <i/>
        <sz val="10"/>
        <rFont val="Arial Cyr"/>
        <family val="0"/>
      </rPr>
      <t>Затем оцените,</t>
    </r>
    <r>
      <rPr>
        <sz val="10"/>
        <rFont val="Arial Cyr"/>
        <family val="0"/>
      </rPr>
      <t xml:space="preserve"> насколько точно это описание по следующей шкале: 
</t>
    </r>
    <r>
      <rPr>
        <b/>
        <sz val="10"/>
        <rFont val="Arial Cyr"/>
        <family val="0"/>
      </rPr>
      <t>3</t>
    </r>
    <r>
      <rPr>
        <sz val="10"/>
        <rFont val="Arial Cyr"/>
        <family val="0"/>
      </rPr>
      <t xml:space="preserve"> – в полной мере; </t>
    </r>
    <r>
      <rPr>
        <b/>
        <sz val="10"/>
        <rFont val="Arial Cyr"/>
        <family val="0"/>
      </rPr>
      <t>2</t>
    </r>
    <r>
      <rPr>
        <sz val="10"/>
        <rFont val="Arial Cyr"/>
        <family val="0"/>
      </rPr>
      <t xml:space="preserve"> – скорее соответствует, </t>
    </r>
    <r>
      <rPr>
        <b/>
        <sz val="10"/>
        <rFont val="Arial Cyr"/>
        <family val="0"/>
      </rPr>
      <t>1</t>
    </r>
    <r>
      <rPr>
        <sz val="10"/>
        <rFont val="Arial Cyr"/>
        <family val="0"/>
      </rPr>
      <t xml:space="preserve"> – в некоторой мере соответствует. 
</t>
    </r>
    <r>
      <rPr>
        <i/>
        <sz val="10"/>
        <color indexed="21"/>
        <rFont val="Arial Cyr"/>
        <family val="0"/>
      </rPr>
      <t xml:space="preserve">Поставьте любую букву или цифру в ячейке, соответствующей выбранной оценке 
</t>
    </r>
    <r>
      <rPr>
        <sz val="10"/>
        <rFont val="Arial Cyr"/>
        <family val="0"/>
      </rPr>
      <t xml:space="preserve">(после выбора ячейка будет подсвечена </t>
    </r>
    <r>
      <rPr>
        <sz val="10"/>
        <color indexed="60"/>
        <rFont val="Arial Cyr"/>
        <family val="0"/>
      </rPr>
      <t>коричневым</t>
    </r>
    <r>
      <rPr>
        <sz val="10"/>
        <rFont val="Arial Cyr"/>
        <family val="0"/>
      </rPr>
      <t xml:space="preserve"> цветом). </t>
    </r>
    <r>
      <rPr>
        <sz val="10"/>
        <rFont val="Arial Cyr"/>
        <family val="0"/>
      </rPr>
      <t xml:space="preserve">
Если обе характеристики в равной мере соответствуют Вашему мнению об образовании, отметьте оценку 0 между ними 
(старайтесь избегать нулевых оценок).</t>
    </r>
  </si>
  <si>
    <r>
      <t>Выберите</t>
    </r>
    <r>
      <rPr>
        <sz val="10"/>
        <rFont val="Arial Cyr"/>
        <family val="0"/>
      </rPr>
      <t xml:space="preserve"> в каждой строке </t>
    </r>
    <r>
      <rPr>
        <i/>
        <sz val="10"/>
        <rFont val="Arial Cyr"/>
        <family val="0"/>
      </rPr>
      <t>одну характеристику</t>
    </r>
    <r>
      <rPr>
        <sz val="10"/>
        <rFont val="Arial Cyr"/>
        <family val="0"/>
      </rPr>
      <t xml:space="preserve">, которая </t>
    </r>
    <r>
      <rPr>
        <i/>
        <sz val="10"/>
        <rFont val="Arial Cyr"/>
        <family val="0"/>
      </rPr>
      <t>лучше</t>
    </r>
    <r>
      <rPr>
        <sz val="10"/>
        <rFont val="Arial Cyr"/>
        <family val="0"/>
      </rPr>
      <t xml:space="preserve"> описывает </t>
    </r>
    <r>
      <rPr>
        <b/>
        <sz val="10"/>
        <color indexed="62"/>
        <rFont val="Arial Cyr"/>
        <family val="0"/>
      </rPr>
      <t>высшее образование, каким его хотелось бы видеть</t>
    </r>
    <r>
      <rPr>
        <sz val="10"/>
        <rFont val="Arial Cyr"/>
        <family val="0"/>
      </rPr>
      <t xml:space="preserve">. </t>
    </r>
    <r>
      <rPr>
        <i/>
        <sz val="10"/>
        <rFont val="Arial Cyr"/>
        <family val="0"/>
      </rPr>
      <t>Затем оцените</t>
    </r>
    <r>
      <rPr>
        <sz val="10"/>
        <rFont val="Arial Cyr"/>
        <family val="0"/>
      </rPr>
      <t xml:space="preserve"> насколько точно это описание по следующей шкале: 
</t>
    </r>
    <r>
      <rPr>
        <b/>
        <sz val="10"/>
        <rFont val="Arial Cyr"/>
        <family val="0"/>
      </rPr>
      <t>3</t>
    </r>
    <r>
      <rPr>
        <sz val="10"/>
        <rFont val="Arial Cyr"/>
        <family val="0"/>
      </rPr>
      <t xml:space="preserve"> – в полной мере; </t>
    </r>
    <r>
      <rPr>
        <b/>
        <sz val="10"/>
        <rFont val="Arial Cyr"/>
        <family val="0"/>
      </rPr>
      <t>2</t>
    </r>
    <r>
      <rPr>
        <sz val="10"/>
        <rFont val="Arial Cyr"/>
        <family val="0"/>
      </rPr>
      <t xml:space="preserve"> – скорее соответствует, </t>
    </r>
    <r>
      <rPr>
        <b/>
        <sz val="10"/>
        <rFont val="Arial Cyr"/>
        <family val="0"/>
      </rPr>
      <t>1</t>
    </r>
    <r>
      <rPr>
        <sz val="10"/>
        <rFont val="Arial Cyr"/>
        <family val="0"/>
      </rPr>
      <t xml:space="preserve"> – в некоторой мере соответствует. 
</t>
    </r>
    <r>
      <rPr>
        <i/>
        <sz val="10"/>
        <color indexed="21"/>
        <rFont val="Arial Cyr"/>
        <family val="0"/>
      </rPr>
      <t xml:space="preserve">Поставьте любую букву или цифру в ячейке, соответствующей выбранной оценке 
</t>
    </r>
    <r>
      <rPr>
        <sz val="10"/>
        <rFont val="Arial Cyr"/>
        <family val="0"/>
      </rPr>
      <t xml:space="preserve">(после выбора ячейка будет подсвечена </t>
    </r>
    <r>
      <rPr>
        <sz val="10"/>
        <color indexed="60"/>
        <rFont val="Arial Cyr"/>
        <family val="0"/>
      </rPr>
      <t>коричневым</t>
    </r>
    <r>
      <rPr>
        <sz val="10"/>
        <rFont val="Arial Cyr"/>
        <family val="0"/>
      </rPr>
      <t xml:space="preserve"> цветом). </t>
    </r>
    <r>
      <rPr>
        <sz val="10"/>
        <rFont val="Arial Cyr"/>
        <family val="0"/>
      </rPr>
      <t xml:space="preserve">
Если обе характеристики в равной мере соответствуют Вашему мнению об образовании, отметьте оценку 0 между ними 
(старайтесь избегать нулевых оценок).</t>
    </r>
  </si>
  <si>
    <t>Я всегда контролирую ситуацию настолько, насколько это необходимо.</t>
  </si>
  <si>
    <t>Порой я так устаю, что уже ничто не может заинтересовать меня.</t>
  </si>
  <si>
    <t>Порой все, что я делаю, кажется мне бесполезным.</t>
  </si>
  <si>
    <t>Я стараюсь быть в курсе всего происходящего вокруг меня.</t>
  </si>
  <si>
    <t>Лучше синица в руках, чем журавль в небе.</t>
  </si>
  <si>
    <t>Вечером я часто чувствую себя совершенно разбитым.</t>
  </si>
  <si>
    <t>Я предпочитаю ставить перед собой труднодостижимые цели и добиваться их.</t>
  </si>
  <si>
    <t>Иногда меня пугают мысли о будущем.</t>
  </si>
  <si>
    <t>Я всегда уверен, что смогу воплотить в жизнь то, что задумал.</t>
  </si>
  <si>
    <t>Мне кажется, что я не живу полной жизнью, а только играю роль.</t>
  </si>
  <si>
    <t>Мне кажется, если бы в прошлом у меня было меньше разочарований и невзгод, мне было бы сейчас легче жить на свете.</t>
  </si>
  <si>
    <t>Возникающие проблемы часто кажутся мне неразрешимыми.</t>
  </si>
  <si>
    <t>Испытав поражение, я буду пытаться взять реванш.</t>
  </si>
  <si>
    <t>Я люблю знакомиться с новыми людьми.</t>
  </si>
  <si>
    <t>Когда кто-нибудь жалуется, что жизнь скучна, это значит, что он просто не умеет видеть интересное.</t>
  </si>
  <si>
    <t>Мне всегда есть чем заняться.</t>
  </si>
  <si>
    <t>Я всегда могу повлиять на результат того, что происходит вокруг.</t>
  </si>
  <si>
    <t>Я часто сожалею о том, что уже сделано.</t>
  </si>
  <si>
    <t>Если проблема требует больших усилий, я предпочитаю отложить её до лучших времен.</t>
  </si>
  <si>
    <t>Мне трудно сближаться с другими людьми.</t>
  </si>
  <si>
    <t>Как правило, окружающие слушают меня внимательно.</t>
  </si>
  <si>
    <t>Если бы я мог, я многое изменил бы в прошлом.</t>
  </si>
  <si>
    <t>Я довольно часто откладываю на завтра то, что трудно осуществимо, или то, в чем я не уверен.</t>
  </si>
  <si>
    <t>Мне кажется, жизнь проходит мимо меня.</t>
  </si>
  <si>
    <t>Мои мечты редко сбываются.</t>
  </si>
  <si>
    <t>Неожиданности дарят мне интерес к жизни.</t>
  </si>
  <si>
    <t>Порой мне кажется, что все мои усилия тщетны.</t>
  </si>
  <si>
    <t>Порой я мечтаю о спокойной размеренной жизни.</t>
  </si>
  <si>
    <t>Мне не хватает упорства закончить начатое.</t>
  </si>
  <si>
    <t>Бывает, жизнь кажется мне скучной и бесцветной.</t>
  </si>
  <si>
    <t>У меня нет возможности влиять на неожиданные проблемы.</t>
  </si>
  <si>
    <t>Окружающие меня недооценивают.</t>
  </si>
  <si>
    <t>Как правило, я работаю с удовольствием.</t>
  </si>
  <si>
    <t>Иногда я чувствую себя лишним даже в кругу друзей.</t>
  </si>
  <si>
    <t>Почему Вы дали бы именно такой совет? (впишите ответ в ячейку ниже)</t>
  </si>
  <si>
    <t>меня практически все устраивает в моей нынешней работе; мне не хотелось бы ее менять ни на какую другую</t>
  </si>
  <si>
    <r>
      <t xml:space="preserve">Какое </t>
    </r>
    <r>
      <rPr>
        <u val="single"/>
        <sz val="11"/>
        <rFont val="Arial Cyr"/>
        <family val="0"/>
      </rPr>
      <t>влияние</t>
    </r>
    <r>
      <rPr>
        <sz val="11"/>
        <rFont val="Arial Cyr"/>
        <family val="0"/>
      </rPr>
      <t xml:space="preserve"> это событие оказало на Ваше обучение впоследствии: скорее </t>
    </r>
    <r>
      <rPr>
        <i/>
        <sz val="11"/>
        <rFont val="Arial Cyr"/>
        <family val="0"/>
      </rPr>
      <t>положительное</t>
    </r>
    <r>
      <rPr>
        <sz val="11"/>
        <rFont val="Arial Cyr"/>
        <family val="0"/>
      </rPr>
      <t xml:space="preserve"> (способствовало успеху, достижениям, преодолению трудностей) или скорее </t>
    </r>
    <r>
      <rPr>
        <i/>
        <sz val="11"/>
        <rFont val="Arial Cyr"/>
        <family val="0"/>
      </rPr>
      <t>отрицательное</t>
    </r>
    <r>
      <rPr>
        <sz val="11"/>
        <rFont val="Arial Cyr"/>
        <family val="0"/>
      </rPr>
      <t xml:space="preserve"> (создало проблемы, которые трудно было преодолеть, привело к неудачам).</t>
    </r>
  </si>
  <si>
    <t>образование полностью соответствует содержанию работы (работаю "по специальности")</t>
  </si>
  <si>
    <r>
      <t>Эти вопросы касаются Ваших представлений о</t>
    </r>
    <r>
      <rPr>
        <b/>
        <sz val="10"/>
        <rFont val="Arial Cyr"/>
        <family val="0"/>
      </rPr>
      <t xml:space="preserve"> высшем образовании вообще</t>
    </r>
  </si>
  <si>
    <t>Оцените, насколько, по Вашему мнению, повлияли перечисленные далее факторы на Вашу нынешнюю квалификацию (ниже сначала приведены варианты оценок, а далее - факторы для оценивания).</t>
  </si>
  <si>
    <r>
      <t xml:space="preserve">Как Вы думаете, с какими основными </t>
    </r>
    <r>
      <rPr>
        <b/>
        <sz val="11"/>
        <rFont val="Arial Cyr"/>
        <family val="0"/>
      </rPr>
      <t>проблемами</t>
    </r>
    <r>
      <rPr>
        <sz val="11"/>
        <rFont val="Arial Cyr"/>
        <family val="0"/>
      </rPr>
      <t xml:space="preserve"> сталкиваются обычно студенты во время обучения в вузе? Запишите ниже от 1 до 10 таких проблем. По поводу каждой из них укажите:</t>
    </r>
  </si>
  <si>
    <t>самих студентов</t>
  </si>
  <si>
    <t>преподавателей</t>
  </si>
  <si>
    <t>руководства вуза</t>
  </si>
  <si>
    <t>государства</t>
  </si>
  <si>
    <t>общества в целом</t>
  </si>
  <si>
    <r>
      <t>От кого</t>
    </r>
    <r>
      <rPr>
        <sz val="11"/>
        <rFont val="Arial Cyr"/>
        <family val="0"/>
      </rPr>
      <t xml:space="preserve">, в первую очередь, </t>
    </r>
    <r>
      <rPr>
        <u val="single"/>
        <sz val="11"/>
        <rFont val="Arial Cyr"/>
        <family val="0"/>
      </rPr>
      <t>зависит ее решение</t>
    </r>
    <r>
      <rPr>
        <sz val="11"/>
        <rFont val="Arial Cyr"/>
        <family val="0"/>
      </rPr>
      <t>: от с</t>
    </r>
    <r>
      <rPr>
        <i/>
        <sz val="11"/>
        <rFont val="Arial Cyr"/>
        <family val="0"/>
      </rPr>
      <t>амих студентов, преподавателей, руководства вуза, государства, общества в целом</t>
    </r>
    <r>
      <rPr>
        <sz val="11"/>
        <rFont val="Arial Cyr"/>
        <family val="0"/>
      </rPr>
      <t>?</t>
    </r>
  </si>
  <si>
    <t>Описание проблемы</t>
  </si>
  <si>
    <t>станет лучше</t>
  </si>
  <si>
    <t>не изменится</t>
  </si>
  <si>
    <t>станет хуже</t>
  </si>
  <si>
    <t>А. Решение зависит от…</t>
  </si>
  <si>
    <t>Б. Если проблемы не будет…</t>
  </si>
  <si>
    <t>10п_01</t>
  </si>
  <si>
    <t>10п_02</t>
  </si>
  <si>
    <t>10п_03</t>
  </si>
  <si>
    <t>10п_04</t>
  </si>
  <si>
    <t>10п_05</t>
  </si>
  <si>
    <t>10п_06</t>
  </si>
  <si>
    <t>10п_07</t>
  </si>
  <si>
    <t>10п_08</t>
  </si>
  <si>
    <t>10п_09</t>
  </si>
  <si>
    <t>10п_10</t>
  </si>
  <si>
    <t>10п_11</t>
  </si>
  <si>
    <t>10п_12</t>
  </si>
  <si>
    <t>10п_13</t>
  </si>
  <si>
    <t>10п_14</t>
  </si>
  <si>
    <t>10п_15</t>
  </si>
  <si>
    <t>10п_16</t>
  </si>
  <si>
    <t>10п_17</t>
  </si>
  <si>
    <t>10п_18</t>
  </si>
  <si>
    <t>10п_19</t>
  </si>
  <si>
    <t>10п_20</t>
  </si>
  <si>
    <t>10п_21</t>
  </si>
  <si>
    <t>10п_22</t>
  </si>
  <si>
    <t>10п_23</t>
  </si>
  <si>
    <t>10п_24</t>
  </si>
  <si>
    <t>10п_25</t>
  </si>
  <si>
    <t>РР(+)Обеспечивает высокий уровень качества  (-)Легкое и доступное при получении</t>
  </si>
  <si>
    <t>РР(+)Специальности (направления) узкого профиля (-)Специальности (направления) широкого профиля</t>
  </si>
  <si>
    <t>РР(+)Разносторонне развивающее (-)Ориентировано на знания и умения по специальности</t>
  </si>
  <si>
    <t>РР(+)Выпускник должен быть полностью готов к работе по полученной специальности (-)Выпускник должен быть готов самостоятельно доучиваться в соответствии с особенностями своего места работы</t>
  </si>
  <si>
    <t>РР(+)С преобладанием аудиторных часов (-)С преобладанием самостоятельной работы</t>
  </si>
  <si>
    <t>РР(+)Возможность индивидуального выбора студентом значительной части дисциплин (-)Основная часть дисциплин задается в учебном плане специальности без выбора</t>
  </si>
  <si>
    <t>РР(+)Постоянный контроль успеваемости студентов в ходе семестра (-)Наличие только итогового контроля успеваемости студентов</t>
  </si>
  <si>
    <t>РР(+)Практика приближена к обучению, проходит под контролем преподавателей (-)Практика в условиях реальной профессиональной деятельности</t>
  </si>
  <si>
    <t>РР(+)Цели изучения дисциплин реально достижимы большинством студентов (-)Цели задаются исходя из идеальных представлений о профессионале</t>
  </si>
  <si>
    <t>РР(+)Цели и содержание дисциплин определяются преподавателями (-)Цели и содержание дисциплин доопределяются студентами</t>
  </si>
  <si>
    <t>РР(+)Изучаемое содержание представляется на научном языке и высоком уровне сложности (-)Изучаемое содержание представляется упрощенно, на доступном уровне</t>
  </si>
  <si>
    <t>РР(+)Для получения высоких оценок необходимо воспроизводить теорию, уметь выполнять задания стандартными способами, отвечать на тесты (-)Для получения высоких оценок необходимо применять знания в авторских проектах, исследовательских работах, написании эссе и т.п.</t>
  </si>
  <si>
    <t>РР(+)Изучается то, что применяется на практике в нынешних условиях (-)Изучается то, как необходимо строить практическую работу с опорой на достижения науки</t>
  </si>
  <si>
    <t>РР(+)В ходе обучения преобладает индивидуальная работа с каждым студентом (-)В обучении преобладают коллективные формы работы</t>
  </si>
  <si>
    <t>РР(+)Личностные отношения между преподавателями и студентами (-)Официальные отношения между преподавателями и студентами</t>
  </si>
  <si>
    <t>РР(+)Отношение к студентам как тем, кого другие должны научить (-)Отношение к студентам как людям, которые учатся сами</t>
  </si>
  <si>
    <t>РР(+)Ответственность за уровень подготовки лежит на преподавателе (-)Высокий уровень ответственности студента за свою подготовку</t>
  </si>
  <si>
    <t>РР(+)Высокие требования преподавателей к уровню освоения дисциплины студентами (-)Легкость получения отметки при любом уровне освоения дисциплины студентами</t>
  </si>
  <si>
    <t>РР(+)Преподаватели заняты только обучением студентов (-)Преподаватели занимаются также научными исследованиями или практической работой</t>
  </si>
  <si>
    <t>РР(+)Учебные материалы разрабатываются преподавателями (-)Работа по готовым учебникам и пособиям</t>
  </si>
  <si>
    <t>РР(+)Преподаватели обладают исчерпывающими знаниями в узкой области (-)Преподаватели умеют расширять свои знания, продолжают учиться</t>
  </si>
  <si>
    <t>РР(+)Наиболее квалифицированные преподаватели ведут семинары и практические занятия (-)Наиболее квалифицированные преподаватели читают лекции</t>
  </si>
  <si>
    <t>РР(+)Для успеха студента важнее прочные школьные знания (-)Для успеха студента важнее умение учиться и самоорганизация</t>
  </si>
  <si>
    <t>РР(+)Студенты участвуют в исследованиях или практической работе во время обучения (-)Самостоятельная работа или исследования возможны после завершения обучения</t>
  </si>
  <si>
    <r>
      <t>Станет ли высшее образование лучше</t>
    </r>
    <r>
      <rPr>
        <sz val="11"/>
        <rFont val="Arial Cyr"/>
        <family val="0"/>
      </rPr>
      <t>, если студентам не придется сталкиваться с этой проблемой? Используйте следующие варианты:
"</t>
    </r>
    <r>
      <rPr>
        <i/>
        <sz val="11"/>
        <rFont val="Arial Cyr"/>
        <family val="0"/>
      </rPr>
      <t>станет лучше</t>
    </r>
    <r>
      <rPr>
        <sz val="11"/>
        <rFont val="Arial Cyr"/>
        <family val="0"/>
      </rPr>
      <t>" - если эта проблема не будет возникать, то образование, скорее всего, улучшится; 
"</t>
    </r>
    <r>
      <rPr>
        <i/>
        <sz val="11"/>
        <rFont val="Arial Cyr"/>
        <family val="0"/>
      </rPr>
      <t>не изменится</t>
    </r>
    <r>
      <rPr>
        <sz val="11"/>
        <rFont val="Arial Cyr"/>
        <family val="0"/>
      </rPr>
      <t>" - наличие или отсутствие такой проблемы не влияет на качество образования;
"</t>
    </r>
    <r>
      <rPr>
        <i/>
        <sz val="11"/>
        <rFont val="Arial Cyr"/>
        <family val="0"/>
      </rPr>
      <t>станет хуже</t>
    </r>
    <r>
      <rPr>
        <sz val="11"/>
        <rFont val="Arial Cyr"/>
        <family val="0"/>
      </rPr>
      <t>" - изменения, которые потребуются для того, чтобы такая проблема не возникала, скорее всего, отрицательно скажутся на качестве образования.</t>
    </r>
  </si>
  <si>
    <t>№</t>
  </si>
  <si>
    <t>Ваши ответы</t>
  </si>
  <si>
    <t>совершен-но не согласен</t>
  </si>
  <si>
    <t>не согласен</t>
  </si>
  <si>
    <t>скорее не согласен, чем согласен</t>
  </si>
  <si>
    <t>скорее согласен, чем нет</t>
  </si>
  <si>
    <t>согласен</t>
  </si>
  <si>
    <t>полно-стью согласен</t>
  </si>
  <si>
    <t>промежуточные расчеты</t>
  </si>
  <si>
    <t>Ответ</t>
  </si>
  <si>
    <t>Ключ</t>
  </si>
  <si>
    <t>Балл</t>
  </si>
  <si>
    <r>
      <t xml:space="preserve">Насколько успешно Вы завершили обучение, если говорить о Вашей собственной оценке своих знаний и умений? </t>
    </r>
    <r>
      <rPr>
        <i/>
        <sz val="11"/>
        <rFont val="Arial Cyr"/>
        <family val="0"/>
      </rPr>
      <t>Оцените приведенные ниже показатели…</t>
    </r>
  </si>
  <si>
    <t>уровень Ваших знаний по отношению к той специальности, которую Вы получали</t>
  </si>
  <si>
    <t>превосходный</t>
  </si>
  <si>
    <t>отличный</t>
  </si>
  <si>
    <t>хороший</t>
  </si>
  <si>
    <t>удовлетворительный</t>
  </si>
  <si>
    <t>неудовлетворительный</t>
  </si>
  <si>
    <t>уровень Ваших умений и навыков по отношению к той специальности, которую Вы получали</t>
  </si>
  <si>
    <t>Чем Вы занимались после того, как получили первое высшее образование (описания ответов приведены ниже)?</t>
  </si>
  <si>
    <t>продолжил(а) свое обучение</t>
  </si>
  <si>
    <t>начал(а) работать по специальности</t>
  </si>
  <si>
    <t>начал(а) работать не по специальности</t>
  </si>
  <si>
    <t>какое-то время не работал(а) и не учился/училась</t>
  </si>
  <si>
    <t>какое-то время не работал(а) и не учился(училась), так как не смог(ла) найти работу или поступить учиться для продолжения образования</t>
  </si>
  <si>
    <t>какое-то время не работал(а) и не учился(училась) в связи с семейными обстоятельствами, состоянием здоровья, службой в армии и т.п.</t>
  </si>
  <si>
    <t>01_05</t>
  </si>
  <si>
    <t>01_06</t>
  </si>
  <si>
    <t>01_07</t>
  </si>
  <si>
    <t>02_08</t>
  </si>
  <si>
    <t>02_09</t>
  </si>
  <si>
    <t>02_10</t>
  </si>
  <si>
    <t>02_11</t>
  </si>
  <si>
    <t>03_12</t>
  </si>
  <si>
    <t>уровень знаний по специальности обучения</t>
  </si>
  <si>
    <t>уровень знаний по специальности работы</t>
  </si>
  <si>
    <t>уровень умений и навыков  по специальности обучения</t>
  </si>
  <si>
    <t>уровень умений и навыков по специальности работы</t>
  </si>
  <si>
    <t>04_13</t>
  </si>
  <si>
    <t>04_14</t>
  </si>
  <si>
    <t>04_15</t>
  </si>
  <si>
    <t>04_16</t>
  </si>
  <si>
    <t>04_17</t>
  </si>
  <si>
    <t>04_18</t>
  </si>
  <si>
    <t>04_19</t>
  </si>
  <si>
    <t>04_20</t>
  </si>
  <si>
    <t>04_21</t>
  </si>
  <si>
    <t>Шкала: удовл-ть социально-психологических потребностей</t>
  </si>
  <si>
    <t>Шкала: удовл-ть потр. в познании и саморазвитии</t>
  </si>
  <si>
    <t>переосмысл.</t>
  </si>
  <si>
    <t>Люди, переосмысление модальности, кол-во</t>
  </si>
  <si>
    <t>08_18</t>
  </si>
  <si>
    <t>Всего людей</t>
  </si>
  <si>
    <t>07_10</t>
  </si>
  <si>
    <t>к</t>
  </si>
  <si>
    <t>Всего событий (заполнено полностью)</t>
  </si>
  <si>
    <t>События: заполнено частично</t>
  </si>
  <si>
    <t>недозаполнено</t>
  </si>
  <si>
    <t>заполнение начато</t>
  </si>
  <si>
    <t>Люди: заполнено частично</t>
  </si>
  <si>
    <t>08_01</t>
  </si>
  <si>
    <t>08_02</t>
  </si>
  <si>
    <t>08_03</t>
  </si>
  <si>
    <t>08_04</t>
  </si>
  <si>
    <t>08_05</t>
  </si>
  <si>
    <t>08_06</t>
  </si>
  <si>
    <t>08_07</t>
  </si>
  <si>
    <t>08_08</t>
  </si>
  <si>
    <t>08_09</t>
  </si>
  <si>
    <t>08_10</t>
  </si>
  <si>
    <t>08_11</t>
  </si>
  <si>
    <t>08_12</t>
  </si>
  <si>
    <t>08_13</t>
  </si>
  <si>
    <t>08_14</t>
  </si>
  <si>
    <t>08_15</t>
  </si>
  <si>
    <t>08_16</t>
  </si>
  <si>
    <t>08_17</t>
  </si>
  <si>
    <t>Люди:доля - кто - однокурсник</t>
  </si>
  <si>
    <t>Люди:доля - кто - преподаватель</t>
  </si>
  <si>
    <t>Люди:доля - кто - сотрудник вуза</t>
  </si>
  <si>
    <t>Люди:доля - кто - родственник</t>
  </si>
  <si>
    <t>Люди:доля - кто - специалист в профессии</t>
  </si>
  <si>
    <t>Люди:доля - кто - психолог</t>
  </si>
  <si>
    <t xml:space="preserve">Люди:доля - кто - др. </t>
  </si>
  <si>
    <t>Люди:доля - отношение - позитивное</t>
  </si>
  <si>
    <t>Люди:доля - отношение - нейтральное</t>
  </si>
  <si>
    <t>Люди:доля - отношение - негативное</t>
  </si>
  <si>
    <t>Люди:доля - влияние - положительное</t>
  </si>
  <si>
    <t>Люди:доля - влияние - отрицательное</t>
  </si>
  <si>
    <t>Люди:доля - как повлиял - задавал образцы</t>
  </si>
  <si>
    <t>Люди:доля - как повлиял - помогал измениться</t>
  </si>
  <si>
    <t>Люди:доля - как повлиял - решал проблемы за Вас</t>
  </si>
  <si>
    <t>Основной / уточняющий / контрольный</t>
  </si>
  <si>
    <t>если &gt;0, некоррекности в заполнении</t>
  </si>
  <si>
    <t>ответ</t>
  </si>
  <si>
    <t>И(+)Обеспечивает высокий уровень качества  (-)Легкое и доступное при получении</t>
  </si>
  <si>
    <t>И(+)Специальности (направления) узкого профиля (-)Специальности (направления) широкого профиля</t>
  </si>
  <si>
    <t>И(+)Разносторонне развивающее (-)Ориентировано на знания и умения по специальности</t>
  </si>
  <si>
    <t>И(+)Выпускник должен быть полностью готов к работе по полученной специальности (-)Выпускник должен быть готов самостоятельно доучиваться в соответствии с особенностями своего места работы</t>
  </si>
  <si>
    <t>И(+)С преобладанием аудиторных часов (-)С преобладанием самостоятельной работы</t>
  </si>
  <si>
    <t>И(+)Возможность индивидуального выбора студентом значительной части дисциплин (-)Основная часть дисциплин задается в учебном плане специальности без выбора</t>
  </si>
  <si>
    <t>И(+)Постоянный контроль успеваемости студентов в ходе семестра (-)Наличие только итогового контроля успеваемости студентов</t>
  </si>
  <si>
    <t>И(+)Практика приближена к обучению, проходит под контролем преподавателей (-)Практика в условиях реальной профессиональной деятельности</t>
  </si>
  <si>
    <t>И(+)Цели изучения дисциплин реально достижимы большинством студентов (-)Цели задаются исходя из идеальных представлений о профессионале</t>
  </si>
  <si>
    <t>И(+)Цели и содержание дисциплин определяются преподавателями (-)Цели и содержание дисциплин доопределяются студентами</t>
  </si>
  <si>
    <t>И(+)Изучаемое содержание представляется на научном языке и высоком уровне сложности (-)Изучаемое содержание представляется упрощенно, на доступном уровне</t>
  </si>
  <si>
    <t>И(+)Для получения высоких оценок необходимо воспроизводить теорию, уметь выполнять задания стандартными способами, отвечать на тесты (-)Для получения высоких оценок необходимо применять знания в авторских проектах, исследовательских работах, написании эссе и т.п.</t>
  </si>
  <si>
    <t>И(+)Изучается то, что применяется на практике в нынешних условиях (-)Изучается то, как необходимо строить практическую работу с опорой на достижения науки</t>
  </si>
  <si>
    <t>И(+)В ходе обучения преобладает индивидуальная работа с каждым студентом (-)В обучении преобладают коллективные формы работы</t>
  </si>
  <si>
    <t>И(+)Личностные отношения между преподавателями и студентами (-)Официальные отношения между преподавателями и студентами</t>
  </si>
  <si>
    <t>И(+)Отношение к студентам как тем, кого другие должны научить (-)Отношение к студентам как людям, которые учатся сами</t>
  </si>
  <si>
    <t>И(+)Ответственность за уровень подготовки лежит на преподавателе (-)Высокий уровень ответственности студента за свою подготовку</t>
  </si>
  <si>
    <t>И(+)Высокие требования преподавателей к уровню освоения дисциплины студентами (-)Легкость получения отметки при любом уровне освоения дисциплины студентами</t>
  </si>
  <si>
    <t>И(+)Преподаватели заняты только обучением студентов (-)Преподаватели занимаются также научными исследованиями или практической работой</t>
  </si>
  <si>
    <t>И(+)Учебные материалы разрабатываются преподавателями (-)Работа по готовым учебникам и пособиям</t>
  </si>
  <si>
    <t>И(+)Преподаватели обладают исчерпывающими знаниями в узкой области (-)Преподаватели умеют расширять свои знания, продолжают учиться</t>
  </si>
  <si>
    <t>И(+)Наиболее квалифицированные преподаватели ведут семинары и практические занятия (-)Наиболее квалифицированные преподаватели читают лекции</t>
  </si>
  <si>
    <t>И(+)Для успеха студента важнее прочные школьные знания (-)Для успеха студента важнее умение учиться и самоорганизация</t>
  </si>
  <si>
    <t>И(+)Студенты участвуют в исследованиях или практической работе во время обучения (-)Самостоятельная работа или исследования возможны после завершения обучения</t>
  </si>
  <si>
    <t>И(+)Вуз – место только для учебы студентов (-)В вузе есть возможности для общения студентов вне учебы, организации их досуга</t>
  </si>
  <si>
    <t>Р(+)Обеспечивает высокий уровень качества  (-)Легкое и доступное при получении</t>
  </si>
  <si>
    <t>Р(+)Специальности (направления) узкого профиля (-)Специальности (направления) широкого профиля</t>
  </si>
  <si>
    <t>Р(+)Разносторонне развивающее (-)Ориентировано на знания и умения по специальности</t>
  </si>
  <si>
    <t>Р(+)Выпускник должен быть полностью готов к работе по полученной специальности (-)Выпускник должен быть готов самостоятельно доучиваться в соответствии с особенностями своего места работы</t>
  </si>
  <si>
    <t>Р(+)С преобладанием аудиторных часов (-)С преобладанием самостоятельной работы</t>
  </si>
  <si>
    <t>Р(+)Возможность индивидуального выбора студентом значительной части дисциплин (-)Основная часть дисциплин задается в учебном плане специальности без выбора</t>
  </si>
  <si>
    <t>Р(+)Постоянный контроль успеваемости студентов в ходе семестра (-)Наличие только итогового контроля успеваемости студентов</t>
  </si>
  <si>
    <t>Р(+)Практика приближена к обучению, проходит под контролем преподавателей (-)Практика в условиях реальной профессиональной деятельности</t>
  </si>
  <si>
    <t>Р(+)Цели изучения дисциплин реально достижимы большинством студентов (-)Цели задаются исходя из идеальных представлений о профессионале</t>
  </si>
  <si>
    <t>Р(+)Цели и содержание дисциплин определяются преподавателями (-)Цели и содержание дисциплин доопределяются студентами</t>
  </si>
  <si>
    <t>Р(+)Изучаемое содержание представляется на научном языке и высоком уровне сложности (-)Изучаемое содержание представляется упрощенно, на доступном уровне</t>
  </si>
  <si>
    <t>Р(+)Для получения высоких оценок необходимо воспроизводить теорию, уметь выполнять задания стандартными способами, отвечать на тесты (-)Для получения высоких оценок необходимо применять знания в авторских проектах, исследовательских работах, написании эссе и т.п.</t>
  </si>
  <si>
    <t>Р(+)Изучается то, что применяется на практике в нынешних условиях (-)Изучается то, как необходимо строить практическую работу с опорой на достижения науки</t>
  </si>
  <si>
    <t>Р(+)В ходе обучения преобладает индивидуальная работа с каждым студентом (-)В обучении преобладают коллективные формы работы</t>
  </si>
  <si>
    <t>Р(+)Личностные отношения между преподавателями и студентами (-)Официальные отношения между преподавателями и студентами</t>
  </si>
  <si>
    <t>Р(+)Отношение к студентам как тем, кого другие должны научить (-)Отношение к студентам как людям, которые учатся сами</t>
  </si>
  <si>
    <t>Р(+)Ответственность за уровень подготовки лежит на преподавателе (-)Высокий уровень ответственности студента за свою подготовку</t>
  </si>
  <si>
    <t>Р(+)Высокие требования преподавателей к уровню освоения дисциплины студентами (-)Легкость получения отметки при любом уровне освоения дисциплины студентами</t>
  </si>
  <si>
    <t>Р(+)Преподаватели заняты только обучением студентов (-)Преподаватели занимаются также научными исследованиями или практической работой</t>
  </si>
  <si>
    <t>Р(+)Учебные материалы разрабатываются преподавателями (-)Работа по готовым учебникам и пособиям</t>
  </si>
  <si>
    <t>низкий</t>
  </si>
  <si>
    <t>средний</t>
  </si>
  <si>
    <t>высокий</t>
  </si>
  <si>
    <t>очень высокий</t>
  </si>
  <si>
    <t>вопросов</t>
  </si>
  <si>
    <t>ср. знач.</t>
  </si>
  <si>
    <t>ст. откл.</t>
  </si>
  <si>
    <t>номер строки для поиска</t>
  </si>
  <si>
    <t>мин.</t>
  </si>
  <si>
    <t>-1 сигма</t>
  </si>
  <si>
    <t>+1 сигма</t>
  </si>
  <si>
    <t>+2 сигма</t>
  </si>
  <si>
    <t>макс</t>
  </si>
  <si>
    <t>уровень</t>
  </si>
  <si>
    <t>Ваши результаты</t>
  </si>
  <si>
    <t>Р(+)Преподаватели обладают исчерпывающими знаниями в узкой области (-)Преподаватели умеют расширять свои знания, продолжают учиться</t>
  </si>
  <si>
    <t>Р(+)Наиболее квалифицированные преподаватели ведут семинары и практические занятия (-)Наиболее квалифицированные преподаватели читают лекции</t>
  </si>
  <si>
    <t>Р(+)Для успеха студента важнее прочные школьные знания (-)Для успеха студента важнее умение учиться и самоорганизация</t>
  </si>
  <si>
    <t xml:space="preserve">Исследование проводится анонимно, данные будут обрабатываться и анализироваться только в обобщенном виде. </t>
  </si>
  <si>
    <t xml:space="preserve">Если Вы захотите получить консультацию по поводу проблем, связанных с содержанием исследования, Вы сможете указать свой вопрос. Ваши ответы на предложенные вопросы помогут дать Вам более обоснованный ответ. </t>
  </si>
  <si>
    <t>После ответов на вопросы одной методики Вам будет сразу же предложено познакомиться с результатами - возможно, это будет Вам в чем-то полезно или просто интересно.</t>
  </si>
  <si>
    <t>Чем Вы занимались сразу после того, как получили первое высшее образование (описания ответов приведены ниже)?</t>
  </si>
  <si>
    <t>Р(+)Студенты участвуют в исследованиях или практической работе во время обучения (-)Самостоятельная работа или исследования возможны после завершения обучения</t>
  </si>
  <si>
    <t>Р(+)Вуз – место только для учебы студентов (-)В вузе есть возможности для общения студентов вне учебы, организации их досуга</t>
  </si>
  <si>
    <t>09_01</t>
  </si>
  <si>
    <t>09_02</t>
  </si>
  <si>
    <t>09_03</t>
  </si>
  <si>
    <t>09_04</t>
  </si>
  <si>
    <t>09_05</t>
  </si>
  <si>
    <t>09_06</t>
  </si>
  <si>
    <t>09_07</t>
  </si>
  <si>
    <t>09_08</t>
  </si>
  <si>
    <t>09_09</t>
  </si>
  <si>
    <t>09_10</t>
  </si>
  <si>
    <t>09_11</t>
  </si>
  <si>
    <t>10_01</t>
  </si>
  <si>
    <t>10_02</t>
  </si>
  <si>
    <t>10_03</t>
  </si>
  <si>
    <t>10_04</t>
  </si>
  <si>
    <t>10_05</t>
  </si>
  <si>
    <t>10_06</t>
  </si>
  <si>
    <t>10_07</t>
  </si>
  <si>
    <t>10_08</t>
  </si>
  <si>
    <t>10_09</t>
  </si>
  <si>
    <t>10_10</t>
  </si>
  <si>
    <t>10_11</t>
  </si>
  <si>
    <t>10_12</t>
  </si>
  <si>
    <t>10_13</t>
  </si>
  <si>
    <t>10_14</t>
  </si>
  <si>
    <t>10_15</t>
  </si>
  <si>
    <t>10_16</t>
  </si>
  <si>
    <t>10_17</t>
  </si>
  <si>
    <t>10_18</t>
  </si>
  <si>
    <t>10_19</t>
  </si>
  <si>
    <t>10_20</t>
  </si>
  <si>
    <t>10_21</t>
  </si>
  <si>
    <t>10_22</t>
  </si>
  <si>
    <t>10_23</t>
  </si>
  <si>
    <t>10_24</t>
  </si>
  <si>
    <t>10_25</t>
  </si>
  <si>
    <t>d(+)Обеспечивает высокий уровень качества  (-)Легкое и доступное при получении</t>
  </si>
  <si>
    <t>d(+)Специальности (направления) узкого профиля (-)Специальности (направления) широкого профиля</t>
  </si>
  <si>
    <t>d(+)Разносторонне развивающее (-)Ориентировано на знания и умения по специальности</t>
  </si>
  <si>
    <t>d(+)Выпускник должен быть полностью готов к работе по полученной специальности (-)Выпускник должен быть готов самостоятельно доучиваться в соответствии с особенностями своего места работы</t>
  </si>
  <si>
    <t>d(+)С преобладанием аудиторных часов (-)С преобладанием самостоятельной работы</t>
  </si>
  <si>
    <t>d(+)Возможность индивидуального выбора студентом значительной части дисциплин (-)Основная часть дисциплин задается в учебном плане специальности без выбора</t>
  </si>
  <si>
    <t>d(+)Постоянный контроль успеваемости студентов в ходе семестра (-)Наличие только итогового контроля успеваемости студентов</t>
  </si>
  <si>
    <t>d(+)Практика приближена к обучению, проходит под контролем преподавателей (-)Практика в условиях реальной профессиональной деятельности</t>
  </si>
  <si>
    <t>d(+)Цели изучения дисциплин реально достижимы большинством студентов (-)Цели задаются исходя из идеальных представлений о профессионале</t>
  </si>
  <si>
    <t>d(+)Цели и содержание дисциплин определяются преподавателями (-)Цели и содержание дисциплин доопределяются студентами</t>
  </si>
  <si>
    <t>d(+)Изучаемое содержание представляется на научном языке и высоком уровне сложности (-)Изучаемое содержание представляется упрощенно, на доступном уровне</t>
  </si>
  <si>
    <t>d(+)Для получения высоких оценок необходимо воспроизводить теорию, уметь выполнять задания стандартными способами, отвечать на тесты (-)Для получения высоких оценок необходимо применять знания в авторских проектах, исследовательских работах, написании эссе и т.п.</t>
  </si>
  <si>
    <t>d(+)Изучается то, что применяется на практике в нынешних условиях (-)Изучается то, как необходимо строить практическую работу с опорой на достижения науки</t>
  </si>
  <si>
    <t>d(+)В ходе обучения преобладает индивидуальная работа с каждым студентом (-)В обучении преобладают коллективные формы работы</t>
  </si>
  <si>
    <t>d(+)Личностные отношения между преподавателями и студентами (-)Официальные отношения между преподавателями и студентами</t>
  </si>
  <si>
    <t>d(+)Отношение к студентам как тем, кого другие должны научить (-)Отношение к студентам как людям, которые учатся сами</t>
  </si>
  <si>
    <t>d(+)Ответственность за уровень подготовки лежит на преподавателе (-)Высокий уровень ответственности студента за свою подготовку</t>
  </si>
  <si>
    <t>d(+)Высокие требования преподавателей к уровню освоения дисциплины студентами (-)Легкость получения отметки при любом уровне освоения дисциплины студентами</t>
  </si>
  <si>
    <t>d(+)Преподаватели заняты только обучением студентов (-)Преподаватели занимаются также научными исследованиями или практической работой</t>
  </si>
  <si>
    <t>d(+)Учебные материалы разрабатываются преподавателями (-)Работа по готовым учебникам и пособиям</t>
  </si>
  <si>
    <t>d(+)Преподаватели обладают исчерпывающими знаниями в узкой области (-)Преподаватели умеют расширять свои знания, продолжают учиться</t>
  </si>
  <si>
    <t>d(+)Наиболее квалифицированные преподаватели ведут семинары и практические занятия (-)Наиболее квалифицированные преподаватели читают лекции</t>
  </si>
  <si>
    <t>d(+)Для успеха студента важнее прочные школьные знания (-)Для успеха студента важнее умение учиться и самоорганизация</t>
  </si>
  <si>
    <t>d(+)Студенты участвуют в исследованиях или практической работе во время обучения (-)Самостоятельная работа или исследования возможны после завершения обучения</t>
  </si>
  <si>
    <t>d(+)Вуз – место только для учебы студентов (-)В вузе есть возможности для общения студентов вне учебы, организации их досуга</t>
  </si>
  <si>
    <t>Расстояние "ид"-"реал" образы (дист. Манхеттена)</t>
  </si>
  <si>
    <t>Всего проблем</t>
  </si>
  <si>
    <t>Проблемы: заполнено частично</t>
  </si>
  <si>
    <t>Проблемы:доля - реш. зависит - самих студентов</t>
  </si>
  <si>
    <t>Проблемы:доля - реш. зависит - преподавателей</t>
  </si>
  <si>
    <t>Проблемы:доля - реш. зависит - руководства вуза</t>
  </si>
  <si>
    <t>Проблемы:доля - реш. зависит - государства</t>
  </si>
  <si>
    <t>Проблемы:доля - реш. зависит - общества в целом</t>
  </si>
  <si>
    <t>Проблемы:доля - если не будет - станет лучше</t>
  </si>
  <si>
    <t>Проблемы:доля - если не будет - не изменится</t>
  </si>
  <si>
    <t>Проблемы:доля - если не будет - станет хуже</t>
  </si>
  <si>
    <t>11_01</t>
  </si>
  <si>
    <t>11_02</t>
  </si>
  <si>
    <t>11_03</t>
  </si>
  <si>
    <t>11_04</t>
  </si>
  <si>
    <t>11_05</t>
  </si>
  <si>
    <t>11_06</t>
  </si>
  <si>
    <t>11_07</t>
  </si>
  <si>
    <t>11_08</t>
  </si>
  <si>
    <t>11_09</t>
  </si>
  <si>
    <t>11_10</t>
  </si>
  <si>
    <t>Вопросы на этом и следующем листах касаются Вашего отношения к жизни вообще, безотносительно проблем образования</t>
  </si>
  <si>
    <t>12_01</t>
  </si>
  <si>
    <t>12_02</t>
  </si>
  <si>
    <t>12_03</t>
  </si>
  <si>
    <t>12_04</t>
  </si>
  <si>
    <t>11_11</t>
  </si>
  <si>
    <t>11_12</t>
  </si>
  <si>
    <t>11_13</t>
  </si>
  <si>
    <t>11_14</t>
  </si>
  <si>
    <t>11_15</t>
  </si>
  <si>
    <t>11_16</t>
  </si>
  <si>
    <t>11_17</t>
  </si>
  <si>
    <t>11_18</t>
  </si>
  <si>
    <t>11_19</t>
  </si>
  <si>
    <t>11_20</t>
  </si>
  <si>
    <t>11_21</t>
  </si>
  <si>
    <t>11_22</t>
  </si>
  <si>
    <t>11_23</t>
  </si>
  <si>
    <t>11_24</t>
  </si>
  <si>
    <t>11_25</t>
  </si>
  <si>
    <t>20_01</t>
  </si>
  <si>
    <t>20_02</t>
  </si>
  <si>
    <t>20_03</t>
  </si>
  <si>
    <t>20_04</t>
  </si>
  <si>
    <t>20_05</t>
  </si>
  <si>
    <t>20_06</t>
  </si>
  <si>
    <t>20_07</t>
  </si>
  <si>
    <t>20_08</t>
  </si>
  <si>
    <t>20_09</t>
  </si>
  <si>
    <t>20_10</t>
  </si>
  <si>
    <t>20_11</t>
  </si>
  <si>
    <t>20_12</t>
  </si>
  <si>
    <t>20_13</t>
  </si>
  <si>
    <t>20_14</t>
  </si>
  <si>
    <t>20_15</t>
  </si>
  <si>
    <t>20_16</t>
  </si>
  <si>
    <t>20_17</t>
  </si>
  <si>
    <t>20_18</t>
  </si>
  <si>
    <t>20_19</t>
  </si>
  <si>
    <t>20_20</t>
  </si>
  <si>
    <t>20_21</t>
  </si>
  <si>
    <t>20_22</t>
  </si>
  <si>
    <t>20_23</t>
  </si>
  <si>
    <t>20_24</t>
  </si>
  <si>
    <t>20_25</t>
  </si>
  <si>
    <t>20_26</t>
  </si>
  <si>
    <t>переосмысл. события</t>
  </si>
  <si>
    <t>События, переосмысление модальности</t>
  </si>
  <si>
    <t>07_11</t>
  </si>
  <si>
    <t>"разв." проблема</t>
  </si>
  <si>
    <t>что именно?..</t>
  </si>
  <si>
    <t>во время обуч.: работали по специальности</t>
  </si>
  <si>
    <t>во время обуч.: работали не по специальности</t>
  </si>
  <si>
    <t>во время обуч.: получали второе высшее или другое дополнительное образование</t>
  </si>
  <si>
    <t>во время обуч.: занимались научными исследованиями сверх того, что требовалось обязательно</t>
  </si>
  <si>
    <t>во время обуч.: участвовали в работе общественных организаций</t>
  </si>
  <si>
    <t>во время обуч.: занимались в художественной самодеятельности или спортивных секциях</t>
  </si>
  <si>
    <t>во время обуч.: имели какие-то дополнительные обязанности, связанные с личными или семейными делами (уход за ребенком, больным или престарелым родственником и т.п.)</t>
  </si>
  <si>
    <t>Уд. потр.: в целом</t>
  </si>
  <si>
    <t>Спасибо, что Вы заинтересовались участием в нашем исследовании, которое связано с психологическими проблемами качества высшего образования!</t>
  </si>
  <si>
    <t xml:space="preserve">Обеспечивает высокий уровень качества </t>
  </si>
  <si>
    <t>Легкое и доступное при получении</t>
  </si>
  <si>
    <t>Разносторонне развивающее</t>
  </si>
  <si>
    <t>Выпускник должен быть готов самостоятельно доучиваться в соответствии с особенностями своего места работы</t>
  </si>
  <si>
    <t>С преобладанием аудиторных часов</t>
  </si>
  <si>
    <t>Возможность индивидуального выбора студентом значительной части дисциплин</t>
  </si>
  <si>
    <t>Основная часть дисциплин задается в учебном плане специальности без выбора</t>
  </si>
  <si>
    <t>Постоянный контроль успеваемости студентов в ходе семестра</t>
  </si>
  <si>
    <t>Наличие только итогового контроля успеваемости студентов</t>
  </si>
  <si>
    <t>стремитесь к установлению неформальных контактов со студентами, так как понимаете, что это может помочь им в обучении и личностном становлении</t>
  </si>
  <si>
    <t>не видите необходимости в установлении каких-то контактов, выходящих за рамки содержания тех предметов, которые преподаете</t>
  </si>
  <si>
    <r>
      <t xml:space="preserve">Ниже приведены утверждения, касающиеся Ваших представлений о том, </t>
    </r>
    <r>
      <rPr>
        <b/>
        <i/>
        <sz val="10"/>
        <rFont val="Arial Cyr"/>
        <family val="0"/>
      </rPr>
      <t>каким должно быть высшее образование</t>
    </r>
    <r>
      <rPr>
        <sz val="10"/>
        <rFont val="Arial Cyr"/>
        <family val="0"/>
      </rPr>
      <t xml:space="preserve">, а также о </t>
    </r>
    <r>
      <rPr>
        <b/>
        <i/>
        <sz val="10"/>
        <rFont val="Arial Cyr"/>
        <family val="0"/>
      </rPr>
      <t>Вашей личной преподавательской позиции</t>
    </r>
    <r>
      <rPr>
        <sz val="10"/>
        <rFont val="Arial Cyr"/>
        <family val="0"/>
      </rPr>
      <t xml:space="preserve">. К каждому из утверждений предлагается по 3 варианта их завершения (ответа). Пожалуйста, выберите тот вариант, который кажется Вам наиболее подходящим. Возможно, Вы будете согласны с двумя или даже всеми тремя вариантами, тем не менее все равно выберите только один ответ, который наиболее точно выражает </t>
    </r>
    <r>
      <rPr>
        <b/>
        <sz val="10"/>
        <rFont val="Arial Cyr"/>
        <family val="0"/>
      </rPr>
      <t>Ваше мнение</t>
    </r>
    <r>
      <rPr>
        <sz val="10"/>
        <rFont val="Arial Cyr"/>
        <family val="0"/>
      </rPr>
      <t xml:space="preserve">. 
</t>
    </r>
    <r>
      <rPr>
        <sz val="8"/>
        <rFont val="Arial Cyr"/>
        <family val="0"/>
      </rPr>
      <t xml:space="preserve">
</t>
    </r>
    <r>
      <rPr>
        <sz val="10"/>
        <rFont val="Arial Cyr"/>
        <family val="0"/>
      </rPr>
      <t>Каждый вариант обозначен буквой А, Б или В - выберите соответствующую подходящему ответу букву из списка или введите с клавиатуры в выделенной голубым цветом ячейке справа от утверждения. После этого выбранный вариант станет выделен полужирным шрифтом.</t>
    </r>
  </si>
  <si>
    <r>
      <t xml:space="preserve">В последнее время все более распространенным становится получение не одного, а нескольких высших образований, либо получение двухуровневого высшего образования. При этом, мы будем использовать такие обозначения: 
</t>
    </r>
    <r>
      <rPr>
        <u val="single"/>
        <sz val="11"/>
        <rFont val="Arial Cyr"/>
        <family val="0"/>
      </rPr>
      <t>Первое высшее образование</t>
    </r>
    <r>
      <rPr>
        <i/>
        <sz val="11"/>
        <rFont val="Arial Cyr"/>
        <family val="0"/>
      </rPr>
      <t xml:space="preserve"> - </t>
    </r>
    <r>
      <rPr>
        <sz val="11"/>
        <rFont val="Arial Cyr"/>
        <family val="0"/>
      </rPr>
      <t xml:space="preserve">образование, по окончании которого была присвоена квалификация специалиста или бакалавра (или "обычное" высшее образование, полученное до 1995 г.), которое могло быть единственным или его получение было начато первым среди других.
</t>
    </r>
    <r>
      <rPr>
        <u val="single"/>
        <sz val="11"/>
        <rFont val="Arial Cyr"/>
        <family val="0"/>
      </rPr>
      <t>Магистратура</t>
    </r>
    <r>
      <rPr>
        <sz val="11"/>
        <rFont val="Arial Cyr"/>
        <family val="0"/>
      </rPr>
      <t xml:space="preserve"> - вторая ступень высшего образования, получаемая после завершения первого высшего образования как его продолжение.
</t>
    </r>
    <r>
      <rPr>
        <u val="single"/>
        <sz val="11"/>
        <rFont val="Arial Cyr"/>
        <family val="0"/>
      </rPr>
      <t>Второе (третье и т.д.) высшее образование</t>
    </r>
    <r>
      <rPr>
        <sz val="11"/>
        <rFont val="Arial Cyr"/>
        <family val="0"/>
      </rPr>
      <t xml:space="preserve"> - высшее образование, полученное по полной или сокращенной программе либо после завершения обучения на первом высшем образовании, либо начатое еще во время его получения. В отличие от магистратуры не является продолжением первого высшего образования, а получается независимо от него, по другому направлению или специальности.</t>
    </r>
  </si>
  <si>
    <t>Все ячейки, в которые предусмотрен ввод Ваших ответов, выделены одним из трех следующих цветов:</t>
  </si>
  <si>
    <t>В ячейки зеленого цвета Вам предлагается впечатать Ваш ответ в свободной форме, используя клавиатуру (выбрать ячейку можно клавишами перемещения курсора или "мышью").</t>
  </si>
  <si>
    <r>
      <t>Кто это был?</t>
    </r>
    <r>
      <rPr>
        <sz val="11"/>
        <rFont val="Arial Cyr"/>
        <family val="0"/>
      </rPr>
      <t xml:space="preserve"> Кем являлся этот человек по отношению к Вам: однокурсник; преподаватель; другой сотрудник вуза; родственник; специалист в той профессии, которую Вы получали; психолог; кто-то еще? Если Вы выберите вариант "другой человек", пожалуйста, укажите, кем именно он являлся для Вас с графе "Человек".</t>
    </r>
  </si>
  <si>
    <t>Дополнительные пояснения, касающиеся ответов на все вопросы, приведены вместе с их формулировками или до них. В ячейках для ввода данных во многих случаях предусмотрен автоматический контроль корректности. Ячейки, в которые не нужно вводить ответы, защищены от изменений, чтобы избежать их случайного изменения. Пожалуйста, не снимайте эту защиту.</t>
  </si>
  <si>
    <r>
      <t xml:space="preserve">Как Вы относились к этому человеку </t>
    </r>
    <r>
      <rPr>
        <u val="single"/>
        <sz val="11"/>
        <rFont val="Arial Cyr"/>
        <family val="0"/>
      </rPr>
      <t>эмоционально</t>
    </r>
    <r>
      <rPr>
        <sz val="11"/>
        <rFont val="Arial Cyr"/>
        <family val="0"/>
      </rPr>
      <t xml:space="preserve">: </t>
    </r>
    <r>
      <rPr>
        <i/>
        <sz val="11"/>
        <rFont val="Arial Cyr"/>
        <family val="0"/>
      </rPr>
      <t>позитивно</t>
    </r>
    <r>
      <rPr>
        <sz val="11"/>
        <rFont val="Arial Cyr"/>
        <family val="0"/>
      </rPr>
      <t xml:space="preserve"> (испытывали по отношению к этому человеку чувства симпатии или дружбы, другие положительные чувства, имели благоприятные отношения), </t>
    </r>
    <r>
      <rPr>
        <i/>
        <sz val="11"/>
        <rFont val="Arial Cyr"/>
        <family val="0"/>
      </rPr>
      <t>нейтрально</t>
    </r>
    <r>
      <rPr>
        <sz val="11"/>
        <rFont val="Arial Cyr"/>
        <family val="0"/>
      </rPr>
      <t xml:space="preserve"> или </t>
    </r>
    <r>
      <rPr>
        <i/>
        <sz val="11"/>
        <rFont val="Arial Cyr"/>
        <family val="0"/>
      </rPr>
      <t>негативно</t>
    </r>
    <r>
      <rPr>
        <sz val="11"/>
        <rFont val="Arial Cyr"/>
        <family val="0"/>
      </rPr>
      <t xml:space="preserve"> (испытывали негативные чувства или вступали в конфликты, имели сложные личные отношения)?</t>
    </r>
  </si>
  <si>
    <r>
      <t xml:space="preserve">Какое </t>
    </r>
    <r>
      <rPr>
        <u val="single"/>
        <sz val="11"/>
        <rFont val="Arial Cyr"/>
        <family val="0"/>
      </rPr>
      <t>влияние</t>
    </r>
    <r>
      <rPr>
        <sz val="11"/>
        <rFont val="Arial Cyr"/>
        <family val="0"/>
      </rPr>
      <t xml:space="preserve"> оказал этот человек на Ваше образование: скорее </t>
    </r>
    <r>
      <rPr>
        <i/>
        <sz val="11"/>
        <rFont val="Arial Cyr"/>
        <family val="0"/>
      </rPr>
      <t>положительное</t>
    </r>
    <r>
      <rPr>
        <sz val="11"/>
        <rFont val="Arial Cyr"/>
        <family val="0"/>
      </rPr>
      <t xml:space="preserve"> (помог в достижении каких-либо успехов, преодолении проблем) или скорее </t>
    </r>
    <r>
      <rPr>
        <i/>
        <sz val="11"/>
        <rFont val="Arial Cyr"/>
        <family val="0"/>
      </rPr>
      <t>отрицательное</t>
    </r>
    <r>
      <rPr>
        <sz val="11"/>
        <rFont val="Arial Cyr"/>
        <family val="0"/>
      </rPr>
      <t xml:space="preserve"> (из-за каких-то действий этого человека возникли какие-то проблемы, неудачи)?</t>
    </r>
  </si>
  <si>
    <t>А. Эмоции</t>
  </si>
  <si>
    <t>Б. Влияние</t>
  </si>
  <si>
    <t>В. Зависело от</t>
  </si>
  <si>
    <t>меня</t>
  </si>
  <si>
    <t>обстоятельств</t>
  </si>
  <si>
    <t>однокурсник</t>
  </si>
  <si>
    <t>преподаватель</t>
  </si>
  <si>
    <t>сотрудник вуза</t>
  </si>
  <si>
    <t>родственник</t>
  </si>
  <si>
    <t>специалист в профессии</t>
  </si>
  <si>
    <t>психолог</t>
  </si>
  <si>
    <t xml:space="preserve">др. </t>
  </si>
  <si>
    <t>А. Кто это был?</t>
  </si>
  <si>
    <t>Б. Отношение</t>
  </si>
  <si>
    <t>В. Влияние</t>
  </si>
  <si>
    <t>позитивное</t>
  </si>
  <si>
    <t>нейтральное</t>
  </si>
  <si>
    <t>негативное</t>
  </si>
  <si>
    <t>задавал образцы</t>
  </si>
  <si>
    <t>помогал измениться</t>
  </si>
  <si>
    <t>решал проблемы за Вас</t>
  </si>
  <si>
    <t>Г. Повлиял, так как…</t>
  </si>
  <si>
    <r>
      <t>Влияние</t>
    </r>
    <r>
      <rPr>
        <sz val="11"/>
        <rFont val="Arial Cyr"/>
        <family val="0"/>
      </rPr>
      <t xml:space="preserve"> этого человека на Ваше обучение </t>
    </r>
    <r>
      <rPr>
        <u val="single"/>
        <sz val="11"/>
        <rFont val="Arial Cyr"/>
        <family val="0"/>
      </rPr>
      <t>было связано</t>
    </r>
    <r>
      <rPr>
        <sz val="11"/>
        <rFont val="Arial Cyr"/>
        <family val="0"/>
      </rPr>
      <t xml:space="preserve">, в первую очередь, с тем, что этот человек: 
- </t>
    </r>
    <r>
      <rPr>
        <i/>
        <sz val="11"/>
        <rFont val="Arial Cyr"/>
        <family val="0"/>
      </rPr>
      <t xml:space="preserve">задавал образцы </t>
    </r>
    <r>
      <rPr>
        <sz val="11"/>
        <rFont val="Arial Cyr"/>
        <family val="0"/>
      </rPr>
      <t>правильных</t>
    </r>
    <r>
      <rPr>
        <i/>
        <sz val="11"/>
        <rFont val="Arial Cyr"/>
        <family val="0"/>
      </rPr>
      <t xml:space="preserve"> </t>
    </r>
    <r>
      <rPr>
        <sz val="11"/>
        <rFont val="Arial Cyr"/>
        <family val="0"/>
      </rPr>
      <t>действий,</t>
    </r>
    <r>
      <rPr>
        <i/>
        <sz val="11"/>
        <rFont val="Arial Cyr"/>
        <family val="0"/>
      </rPr>
      <t xml:space="preserve"> </t>
    </r>
    <r>
      <rPr>
        <sz val="11"/>
        <rFont val="Arial Cyr"/>
        <family val="0"/>
      </rPr>
      <t xml:space="preserve">передавал свои знания (или, напротив, служил примером того, как действовать не нужно);  
- каким-то образом </t>
    </r>
    <r>
      <rPr>
        <i/>
        <sz val="11"/>
        <rFont val="Arial Cyr"/>
        <family val="0"/>
      </rPr>
      <t>помогал Вам измениться (</t>
    </r>
    <r>
      <rPr>
        <sz val="11"/>
        <rFont val="Arial Cyr"/>
        <family val="0"/>
      </rPr>
      <t xml:space="preserve">лучше понять себя, справиться с какими-то проблемами и т.п.);
- сам </t>
    </r>
    <r>
      <rPr>
        <i/>
        <sz val="11"/>
        <rFont val="Arial Cyr"/>
        <family val="0"/>
      </rPr>
      <t>решал</t>
    </r>
    <r>
      <rPr>
        <sz val="11"/>
        <rFont val="Arial Cyr"/>
        <family val="0"/>
      </rPr>
      <t xml:space="preserve"> какие-то Ваши </t>
    </r>
    <r>
      <rPr>
        <i/>
        <sz val="11"/>
        <rFont val="Arial Cyr"/>
        <family val="0"/>
      </rPr>
      <t>проблемы вместо Вас</t>
    </r>
    <r>
      <rPr>
        <sz val="11"/>
        <rFont val="Arial Cyr"/>
        <family val="0"/>
      </rPr>
      <t>.</t>
    </r>
  </si>
  <si>
    <r>
      <t>Вспомните от 1 до 10</t>
    </r>
    <r>
      <rPr>
        <b/>
        <sz val="11"/>
        <rFont val="Arial Cyr"/>
        <family val="0"/>
      </rPr>
      <t xml:space="preserve"> человек</t>
    </r>
    <r>
      <rPr>
        <sz val="11"/>
        <rFont val="Arial Cyr"/>
        <family val="0"/>
      </rPr>
      <t>, которые оказали существенное влияние на получение Вами образования. Укажите в колонке "Человек" инициалы или любой понятное Вам обозначение каждого из этих людей, а также ответьте на следующие вопросы по поводу каждого из них:</t>
    </r>
  </si>
  <si>
    <t>Человек</t>
  </si>
  <si>
    <t>Наиболее квалифицированные преподаватели ведут семинары и практические занятия</t>
  </si>
  <si>
    <t>Студенты участвуют в исследованиях или практической работе во время обучения</t>
  </si>
  <si>
    <t>Самостоятельная работа или исследования возможны после завершения обучения</t>
  </si>
  <si>
    <t>Вуз – место только для учебы студентов</t>
  </si>
  <si>
    <t>В вузе есть возможности для общения студентов вне учебы, организации их досуга</t>
  </si>
  <si>
    <t>Специальности (направления) узкого профиля</t>
  </si>
  <si>
    <t>Специальности (направления) широкого профиля</t>
  </si>
  <si>
    <t>Ориентировано на знания и умения по специальности</t>
  </si>
  <si>
    <t>Выпускник должен быть полностью готов к работе по полученной специальности</t>
  </si>
  <si>
    <t>С преобладанием самостоятельной работы</t>
  </si>
  <si>
    <t>Цели и содержание дисциплин определяются преподавателями</t>
  </si>
  <si>
    <t>Цели и содержание дисциплин доопределяются студентами</t>
  </si>
  <si>
    <t>Изучается то, что применяется на практике в нынешних условиях</t>
  </si>
  <si>
    <r>
      <t xml:space="preserve">ВУЗ. </t>
    </r>
    <r>
      <rPr>
        <i/>
        <sz val="11"/>
        <rFont val="Arial Cyr"/>
        <family val="0"/>
      </rPr>
      <t>Укажите полное название вуза</t>
    </r>
  </si>
  <si>
    <t>Город, в котором находится вуз (если это не РФ, укажите также страну)</t>
  </si>
  <si>
    <t>Статус вуза (учредитель)</t>
  </si>
  <si>
    <t>государственный</t>
  </si>
  <si>
    <t>негосударственный</t>
  </si>
  <si>
    <t>Статус вуза (самостоятельность)</t>
  </si>
  <si>
    <t>самостоятельный вуз</t>
  </si>
  <si>
    <t>филиал более крупного вуза</t>
  </si>
  <si>
    <t>04_23</t>
  </si>
  <si>
    <t>04_24</t>
  </si>
  <si>
    <t>04_25</t>
  </si>
  <si>
    <t>Город, в котором находится вуз</t>
  </si>
  <si>
    <t>должно быть заполнено</t>
  </si>
  <si>
    <t>12_08</t>
  </si>
  <si>
    <t>Дано ответов</t>
  </si>
  <si>
    <t>заполнено (проверка на пустоту_)</t>
  </si>
  <si>
    <t>заполнено (проверка на заполнение)</t>
  </si>
  <si>
    <t>Личностные отношения между преподавателями и студентами</t>
  </si>
  <si>
    <t>Официальные отношения между преподавателями и студентами</t>
  </si>
  <si>
    <t>Отношение к студентам как тем, кого другие должны научить</t>
  </si>
  <si>
    <t>Отношение к студентам как людям, которые учатся сами</t>
  </si>
  <si>
    <t>Высокий уровень ответственности студента за свою подготовку</t>
  </si>
  <si>
    <t>Легкость получения отметки при любом уровне освоения дисциплины студентами</t>
  </si>
  <si>
    <t>Учебные материалы разрабатываются преподавателями</t>
  </si>
  <si>
    <t>Работа по готовым учебникам и пособиям</t>
  </si>
  <si>
    <t>Наиболее квалифицированные преподаватели читают лекции</t>
  </si>
  <si>
    <t>Для успеха студента важнее прочные школьные знания</t>
  </si>
  <si>
    <t>Для успеха студента важнее умение учиться и самоорганизация</t>
  </si>
  <si>
    <t>Для получения высоких оценок необходимо воспроизводить теорию, уметь выполнять задания стандартными способами, отвечать на тесты</t>
  </si>
  <si>
    <t>Высокие требования преподавателей к уровню освоения дисциплины студентами</t>
  </si>
  <si>
    <t>Преподаватели заняты только обучением студентов</t>
  </si>
  <si>
    <t>сумма</t>
  </si>
  <si>
    <t xml:space="preserve">Если Вы хотите получить консультацию психолога по поводу какой-либо проблемы, связанной с содержанием этого исследования, или у Вас возникли какие-то вопросы или комментарии по поводу исследования и Вашего участия в нем, опишите их ниже. Мы обязательно ответим Вам (хотя, возможно, это потребует некоторого времени). </t>
  </si>
  <si>
    <t>Вопрос / проблема</t>
  </si>
  <si>
    <t>e-mail</t>
  </si>
  <si>
    <t>Перейти к вопросам</t>
  </si>
  <si>
    <t>Пол</t>
  </si>
  <si>
    <t>Возраст (укажите год рождения)</t>
  </si>
  <si>
    <t>мужской</t>
  </si>
  <si>
    <t>женский</t>
  </si>
  <si>
    <t>Семейное положение</t>
  </si>
  <si>
    <t>Пожалуйста, отвечайте на вопросы по порядку, так как для удобства работы некоторые вопросы и варианты ответов изменяются автоматически в зависимости от предыдущих ответов.</t>
  </si>
  <si>
    <t>Дети</t>
  </si>
  <si>
    <t>нет</t>
  </si>
  <si>
    <t>есть один ребенок</t>
  </si>
  <si>
    <t>есть более одного ребенка</t>
  </si>
  <si>
    <t>Уровень Вашего первого высшего образования</t>
  </si>
  <si>
    <t>бакалавр</t>
  </si>
  <si>
    <t>специалист</t>
  </si>
  <si>
    <t>Обучение в магистратуре</t>
  </si>
  <si>
    <t>не учился и не планирую поступать</t>
  </si>
  <si>
    <t>учусь сейчас</t>
  </si>
  <si>
    <t>успешно закончил</t>
  </si>
  <si>
    <t>начинал учиться, но бросил</t>
  </si>
  <si>
    <t>собираюсь поступать</t>
  </si>
  <si>
    <t>Второе (третье и т.д.) высшее образование</t>
  </si>
  <si>
    <t>Я думаю, что студенческие годы были одними из лучших в моей жизни</t>
  </si>
  <si>
    <t>Большая часть изучаемых предметов была мне интересна</t>
  </si>
  <si>
    <t>Спасибо за то, что Вы нашли возможность принять участие в нашем исследовании!
Если эта работа не была для Вас слишком утомительной, а, возможно, оказалась даже в чем-то интересной, пригласите своих знакомых принять участие в этом исследовании.
Не забудьте отправить заполенный файл по адресу</t>
  </si>
  <si>
    <t>psy-hedu@yandex.ru</t>
  </si>
  <si>
    <t>скорее нет, чем да</t>
  </si>
  <si>
    <t>скорее да, чем нет</t>
  </si>
  <si>
    <t>Шкала</t>
  </si>
  <si>
    <t>Я часто не уверен в собственных решениях.</t>
  </si>
  <si>
    <t>Иногда мне кажется, что никому нет до меня дела.</t>
  </si>
  <si>
    <t>в</t>
  </si>
  <si>
    <t>Часто, даже хорошо выспавшись, я с трудом заставляю себя встать с постели.</t>
  </si>
  <si>
    <t>Я постоянно занят, и мне это нравится.</t>
  </si>
  <si>
    <t>Часто я предпочитаю «плыть по течению».</t>
  </si>
  <si>
    <t>Я меняю свои планы в зависимости от обстоятельств.</t>
  </si>
  <si>
    <t>Меня раздражают события, из-за которых я вынужден менять свой распорядок дня.</t>
  </si>
  <si>
    <t>Непредвиденные трудности порой сильно утомляют меня.</t>
  </si>
  <si>
    <r>
      <t>Выберите</t>
    </r>
    <r>
      <rPr>
        <sz val="10"/>
        <rFont val="Arial Cyr"/>
        <family val="0"/>
      </rPr>
      <t xml:space="preserve"> в каждой строке </t>
    </r>
    <r>
      <rPr>
        <i/>
        <sz val="10"/>
        <rFont val="Arial Cyr"/>
        <family val="0"/>
      </rPr>
      <t>одну характеристику</t>
    </r>
    <r>
      <rPr>
        <sz val="10"/>
        <rFont val="Arial Cyr"/>
        <family val="0"/>
      </rPr>
      <t xml:space="preserve">, которая </t>
    </r>
    <r>
      <rPr>
        <i/>
        <sz val="10"/>
        <rFont val="Arial Cyr"/>
        <family val="0"/>
      </rPr>
      <t>лучше</t>
    </r>
    <r>
      <rPr>
        <sz val="10"/>
        <rFont val="Arial Cyr"/>
        <family val="0"/>
      </rPr>
      <t xml:space="preserve"> описывает </t>
    </r>
    <r>
      <rPr>
        <b/>
        <sz val="10"/>
        <color indexed="62"/>
        <rFont val="Arial Cyr"/>
        <family val="0"/>
      </rPr>
      <t xml:space="preserve">высшее образование </t>
    </r>
    <r>
      <rPr>
        <b/>
        <u val="single"/>
        <sz val="10"/>
        <color indexed="62"/>
        <rFont val="Arial Cyr"/>
        <family val="0"/>
      </rPr>
      <t>там, где Вы сейчас работаете</t>
    </r>
    <r>
      <rPr>
        <sz val="10"/>
        <rFont val="Arial Cyr"/>
        <family val="0"/>
      </rPr>
      <t xml:space="preserve">. 
</t>
    </r>
    <r>
      <rPr>
        <i/>
        <sz val="10"/>
        <rFont val="Arial Cyr"/>
        <family val="0"/>
      </rPr>
      <t>Затем оцените,</t>
    </r>
    <r>
      <rPr>
        <sz val="10"/>
        <rFont val="Arial Cyr"/>
        <family val="0"/>
      </rPr>
      <t xml:space="preserve"> насколько точно это описание по следующей шкале: 
</t>
    </r>
    <r>
      <rPr>
        <b/>
        <sz val="10"/>
        <rFont val="Arial Cyr"/>
        <family val="0"/>
      </rPr>
      <t>3</t>
    </r>
    <r>
      <rPr>
        <sz val="10"/>
        <rFont val="Arial Cyr"/>
        <family val="0"/>
      </rPr>
      <t xml:space="preserve"> – в полной мере; </t>
    </r>
    <r>
      <rPr>
        <b/>
        <sz val="10"/>
        <rFont val="Arial Cyr"/>
        <family val="0"/>
      </rPr>
      <t>2</t>
    </r>
    <r>
      <rPr>
        <sz val="10"/>
        <rFont val="Arial Cyr"/>
        <family val="0"/>
      </rPr>
      <t xml:space="preserve"> – скорее соответствует, </t>
    </r>
    <r>
      <rPr>
        <b/>
        <sz val="10"/>
        <rFont val="Arial Cyr"/>
        <family val="0"/>
      </rPr>
      <t>1</t>
    </r>
    <r>
      <rPr>
        <sz val="10"/>
        <rFont val="Arial Cyr"/>
        <family val="0"/>
      </rPr>
      <t xml:space="preserve"> – в некоторой мере соответствует. 
</t>
    </r>
    <r>
      <rPr>
        <i/>
        <sz val="10"/>
        <color indexed="21"/>
        <rFont val="Arial Cyr"/>
        <family val="0"/>
      </rPr>
      <t xml:space="preserve">Поставьте любую букву или цифру в ячейке, соответствующей выбранной оценке 
</t>
    </r>
    <r>
      <rPr>
        <sz val="10"/>
        <rFont val="Arial Cyr"/>
        <family val="0"/>
      </rPr>
      <t xml:space="preserve">(после выбора ячейка будет подсвечена </t>
    </r>
    <r>
      <rPr>
        <sz val="10"/>
        <color indexed="60"/>
        <rFont val="Arial Cyr"/>
        <family val="0"/>
      </rPr>
      <t>коричневым</t>
    </r>
    <r>
      <rPr>
        <sz val="10"/>
        <rFont val="Arial Cyr"/>
        <family val="0"/>
      </rPr>
      <t xml:space="preserve"> цветом). </t>
    </r>
    <r>
      <rPr>
        <sz val="10"/>
        <rFont val="Arial Cyr"/>
        <family val="0"/>
      </rPr>
      <t xml:space="preserve">
Если обе характеристики в равной мере соответствуют Вашему мнению об образовании, отметьте оценку 0 между ними 
(старайтесь избегать нулевых оценок).</t>
    </r>
  </si>
  <si>
    <t>01_13</t>
  </si>
  <si>
    <t>01_14</t>
  </si>
  <si>
    <t>01_15</t>
  </si>
  <si>
    <t>01_16</t>
  </si>
  <si>
    <t>01_17</t>
  </si>
  <si>
    <t>01_18</t>
  </si>
  <si>
    <t>01_19</t>
  </si>
  <si>
    <t>научные достижения после защиты кандидатской диссертации</t>
  </si>
  <si>
    <t>пед_кв первое высшее</t>
  </si>
  <si>
    <t>пед_кв курсы повышения квалиф. пед. ВШ</t>
  </si>
  <si>
    <t>пед_кв магистратура</t>
  </si>
  <si>
    <t>пед_кв вторе высшее</t>
  </si>
  <si>
    <t>пед_кв аспирантура</t>
  </si>
  <si>
    <t>01_20</t>
  </si>
  <si>
    <t>01_21</t>
  </si>
  <si>
    <t>01_22</t>
  </si>
  <si>
    <t>01_23</t>
  </si>
  <si>
    <t>01_24</t>
  </si>
  <si>
    <t>01_25</t>
  </si>
  <si>
    <t>01_26</t>
  </si>
  <si>
    <t>01_27</t>
  </si>
  <si>
    <t>01_28</t>
  </si>
  <si>
    <t>кол-во вузов работы</t>
  </si>
  <si>
    <t>должность</t>
  </si>
  <si>
    <t>РР(+)Вуз – место только для учебы студентов (-)В вузе есть возможности для общения студентов вне учебы, организации их досуга</t>
  </si>
  <si>
    <t>10-ВО реальное обучение</t>
  </si>
  <si>
    <t>10п-ВО реальное работа</t>
  </si>
  <si>
    <t>21_01</t>
  </si>
  <si>
    <t>21_02</t>
  </si>
  <si>
    <t>21_03</t>
  </si>
  <si>
    <t>21_04</t>
  </si>
  <si>
    <t>21_05</t>
  </si>
  <si>
    <t>21_06</t>
  </si>
  <si>
    <t>21_07</t>
  </si>
  <si>
    <t>21_08</t>
  </si>
  <si>
    <t>21_09</t>
  </si>
  <si>
    <t>21_10</t>
  </si>
  <si>
    <t>21_11</t>
  </si>
  <si>
    <t>21_12</t>
  </si>
  <si>
    <t>21_13</t>
  </si>
  <si>
    <t>21_14</t>
  </si>
  <si>
    <t>21_15</t>
  </si>
  <si>
    <t>21_16</t>
  </si>
  <si>
    <t>21_17</t>
  </si>
  <si>
    <t>21_18</t>
  </si>
  <si>
    <t>21_19</t>
  </si>
  <si>
    <t>21_20</t>
  </si>
  <si>
    <t>21_21</t>
  </si>
  <si>
    <t>21_22</t>
  </si>
  <si>
    <t>21_23</t>
  </si>
  <si>
    <t>21_24</t>
  </si>
  <si>
    <t>21_25</t>
  </si>
  <si>
    <t>21_26</t>
  </si>
  <si>
    <t>dР(+)Обеспечивает высокий уровень качества  (-)Легкое и доступное при получении</t>
  </si>
  <si>
    <t>dР(+)Специальности (направления) узкого профиля (-)Специальности (направления) широкого профиля</t>
  </si>
  <si>
    <t>dР(+)Разносторонне развивающее (-)Ориентировано на знания и умения по специальности</t>
  </si>
  <si>
    <t>dР(+)Выпускник должен быть полностью готов к работе по полученной специальности (-)Выпускник должен быть готов самостоятельно доучиваться в соответствии с особенностями своего места работы</t>
  </si>
  <si>
    <t>dР(+)С преобладанием аудиторных часов (-)С преобладанием самостоятельной работы</t>
  </si>
  <si>
    <t>dР(+)Возможность индивидуального выбора студентом значительной части дисциплин (-)Основная часть дисциплин задается в учебном плане специальности без выбора</t>
  </si>
  <si>
    <t>dР(+)Постоянный контроль успеваемости студентов в ходе семестра (-)Наличие только итогового контроля успеваемости студентов</t>
  </si>
  <si>
    <t>dР(+)Практика приближена к обучению, проходит под контролем преподавателей (-)Практика в условиях реальной профессиональной деятельности</t>
  </si>
  <si>
    <t>dР(+)Цели изучения дисциплин реально достижимы большинством студентов (-)Цели задаются исходя из идеальных представлений о профессионале</t>
  </si>
  <si>
    <t>dР(+)Цели и содержание дисциплин определяются преподавателями (-)Цели и содержание дисциплин доопределяются студентами</t>
  </si>
  <si>
    <t>dР(+)Изучаемое содержание представляется на научном языке и высоком уровне сложности (-)Изучаемое содержание представляется упрощенно, на доступном уровне</t>
  </si>
  <si>
    <t>dР(+)Для получения высоких оценок необходимо воспроизводить теорию, уметь выполнять задания стандартными способами, отвечать на тесты (-)Для получения высоких оценок необходимо применять знания в авторских проектах, исследовательских работах, написании эссе и т.п.</t>
  </si>
  <si>
    <t>dР(+)Изучается то, что применяется на практике в нынешних условиях (-)Изучается то, как необходимо строить практическую работу с опорой на достижения науки</t>
  </si>
  <si>
    <t>dР(+)В ходе обучения преобладает индивидуальная работа с каждым студентом (-)В обучении преобладают коллективные формы работы</t>
  </si>
  <si>
    <t>dР(+)Личностные отношения между преподавателями и студентами (-)Официальные отношения между преподавателями и студентами</t>
  </si>
  <si>
    <t>dР(+)Отношение к студентам как тем, кого другие должны научить (-)Отношение к студентам как людям, которые учатся сами</t>
  </si>
  <si>
    <t>dР(+)Ответственность за уровень подготовки лежит на преподавателе (-)Высокий уровень ответственности студента за свою подготовку</t>
  </si>
  <si>
    <t>dР(+)Высокие требования преподавателей к уровню освоения дисциплины студентами (-)Легкость получения отметки при любом уровне освоения дисциплины студентами</t>
  </si>
  <si>
    <t>dР(+)Преподаватели заняты только обучением студентов (-)Преподаватели занимаются также научными исследованиями или практической работой</t>
  </si>
  <si>
    <t>dР(+)Учебные материалы разрабатываются преподавателями (-)Работа по готовым учебникам и пособиям</t>
  </si>
  <si>
    <t>dР(+)Преподаватели обладают исчерпывающими знаниями в узкой области (-)Преподаватели умеют расширять свои знания, продолжают учиться</t>
  </si>
  <si>
    <t>dР(+)Наиболее квалифицированные преподаватели ведут семинары и практические занятия (-)Наиболее квалифицированные преподаватели читают лекции</t>
  </si>
  <si>
    <t>dР(+)Для успеха студента важнее прочные школьные знания (-)Для успеха студента важнее умение учиться и самоорганизация</t>
  </si>
  <si>
    <t>dР(+)Студенты участвуют в исследованиях или практической работе во время обучения (-)Самостоятельная работа или исследования возможны после завершения обучения</t>
  </si>
  <si>
    <t>dР(+)Вуз – место только для учебы студентов (-)В вузе есть возможности для общения студентов вне учебы, организации их досуга</t>
  </si>
  <si>
    <t>Расстояние "ид"-"реал" (работа) образы (дист. Манхеттена)</t>
  </si>
  <si>
    <t xml:space="preserve">Ответы на вопросы могут занять у Вас примерно от 1 до 2-х часов. Если Вам сложно найти время на то, чтобы ответить на все вопросы сразу, это можно сделать с перерывами. Тем не менее, старайтесь, пожалуйста, соблюдать ту последовательность работы, которая предложена. </t>
  </si>
  <si>
    <t>Бывает, на меня наваливается столько проблем, что просто руки опускаются.</t>
  </si>
  <si>
    <t>Друзья уважают меня за упорство и непреклонность.</t>
  </si>
  <si>
    <t>Я охотно берусь воплощать новые идеи.</t>
  </si>
  <si>
    <t>-2 сигма</t>
  </si>
  <si>
    <t>Общий показатель жизнестойкости</t>
  </si>
  <si>
    <t>ж</t>
  </si>
  <si>
    <t>Вовлеченность</t>
  </si>
  <si>
    <t>На этом листе Вы ответили на вопросы методики, которая направлена на изучение способности человека выдерживать стрессовые ситуации, сохраняя при этом внутреннюю сбалансированность и не снижая успешность деятельности.</t>
  </si>
  <si>
    <t>Контроль</t>
  </si>
  <si>
    <t>Принятие риска</t>
  </si>
  <si>
    <r>
      <t xml:space="preserve">Ответьте, пожалуйста, на несколько вопросов о себе. Выбирайте тот ответ, который наилучшим образом отражает Ваше мнение. Здесь нет правильных или неправильных ответов, так как важно только Ваше мнение. Просьба работать в темпе, подолгу не задумываясь над ответами. Работайте последовательно, не пропуская вопросов.
Выбрав ответ, отметьте его любым знаком (буквой, цифрой) на пересечении строки вопроса и колонки ответа (подтвердите выбор клавишей Enter, затем выбранная Вами ячейка будет подсвечена </t>
    </r>
    <r>
      <rPr>
        <sz val="10"/>
        <color indexed="60"/>
        <rFont val="Times New Roman"/>
        <family val="1"/>
      </rPr>
      <t>коричневым</t>
    </r>
    <r>
      <rPr>
        <sz val="10"/>
        <rFont val="Times New Roman"/>
        <family val="1"/>
      </rPr>
      <t xml:space="preserve"> цветом). После ответа на все вопросы результаты будут отображены ниже.</t>
    </r>
  </si>
  <si>
    <t>3. Убежденность человека в том, что все то, что с ним случается, способствует его развитию за счет знаний, извлекаемых из опыта, - неважно, позитивного или негативного. Человек, рассматривающий жизнь как способ приобретения опыта, готов действовать в отсутствие надежных гарантий успеха, на свой страх и риск.</t>
  </si>
  <si>
    <t>Лист</t>
  </si>
  <si>
    <t>Не дано ответов на вопросы</t>
  </si>
  <si>
    <t>1-общие вопросы</t>
  </si>
  <si>
    <t>2-работа</t>
  </si>
  <si>
    <t>3-квалификация</t>
  </si>
  <si>
    <t>4-ВО общие сведения</t>
  </si>
  <si>
    <t>5-ВО обучение</t>
  </si>
  <si>
    <t>7-ВО события</t>
  </si>
  <si>
    <t>8-ВО люди</t>
  </si>
  <si>
    <t>6-ВО выбор</t>
  </si>
  <si>
    <t>9-ВО проблемы</t>
  </si>
  <si>
    <t>11-ВО желательное</t>
  </si>
  <si>
    <t>12-ЖС</t>
  </si>
  <si>
    <t>Вы пропустили какой-то из вопросов на предыдущих листах. К сожалению, Ваши данные сейчас не являются полными. Сведения о том, на каком именно листе сколько вопросов пропущено приведены на листе "ИТОГ". Если Вас не затруднит, вернитесь к предыдущим листам и завершите ответы на предложенные вопросы.</t>
  </si>
  <si>
    <t>У меня было много друзей из числа моих однокурсников</t>
  </si>
  <si>
    <t>Отношение ко мне со стороны большинства преподавателей было вполне доброжелательным</t>
  </si>
  <si>
    <t>Учеба в вузе способствовала развитию моих способностей</t>
  </si>
  <si>
    <t>Стресс был моим обычным состоянием в студенческие годы</t>
  </si>
  <si>
    <t>В вузе я почти ничему полезному для жизни не научился</t>
  </si>
  <si>
    <t>После окончания учебы я не стремлюсь к тому, чтобы общаться со своими однокурсниками</t>
  </si>
  <si>
    <t>Значительно больше важных для меня знаний я получал самостоятельно, а не во время своего обучения</t>
  </si>
  <si>
    <t>Информация, которую преподаватели давали на занятиях, чаще всего была для меня новой, но при этом достаточно понятной</t>
  </si>
  <si>
    <t>В моей студенческой группе часто случались конфликты</t>
  </si>
  <si>
    <t>соц-пси</t>
  </si>
  <si>
    <t>позн</t>
  </si>
  <si>
    <t>Во время болезни или при возникновении каких-то проблем, я всегда мог(ла) расчитывать на помощь своих сокурсников</t>
  </si>
  <si>
    <t>Вряд ли я могу посчитать кого-либо из своих вузовских преподавателей достойным примером для подражания</t>
  </si>
  <si>
    <t>Мое ощущение жизни в студенческие годы обычно было вполне позитивным</t>
  </si>
  <si>
    <t>Я очень редко видел(а) какую-либо помощь или доброжелательное отношение со стороны сотрудников деканата и других служб вуза</t>
  </si>
  <si>
    <t>В сложных для меня ситуациях обычно я мог(ла) обратиться за помощью или советом к кому-либо из моих преподавателей</t>
  </si>
  <si>
    <t>Очень много того, что я изучал(а) в вузе казалось мне совершенно ненужным</t>
  </si>
  <si>
    <t>Объяснения преподавателей помогали мне гораздо лучше разобраться в изучаемом материале, чем я мог(ла) это сделать самостоятельно</t>
  </si>
  <si>
    <t>Обучение в вузе помогало мне становиться взрослеее, более успешно решать свои жизненные проблемы</t>
  </si>
  <si>
    <t>Ощущение скуки было для меня вполне обычным состоянием на занятиях в вузе</t>
  </si>
  <si>
    <t>Большая часть того, что изучалось на занятиях, было для меня совершенно не понятным</t>
  </si>
  <si>
    <t>Обучение в вузе было очень важным для формирования моих взглядов на жизнь, мировоззрения в целом</t>
  </si>
  <si>
    <t xml:space="preserve">Для удобства работы с файлом, вопросы представлены на нескольких рабочих листах. Все переходы на следующий лист обозначены гиперссылками - для продолжения работы достаточно кликнуть по ним "мышью". Если Вы не видите внизу экрана сообщения о завершении работы или ее продолжении на другом листе, прокрутите текст вниз с помощью "мыши" или стрелок на клавиатуре. </t>
  </si>
  <si>
    <t>нет и не планирую его получать</t>
  </si>
  <si>
    <t>есть</t>
  </si>
  <si>
    <t>собираюсь получать</t>
  </si>
  <si>
    <t>Послевузовское образование (обучение в аспирантуре, соискательство)</t>
  </si>
  <si>
    <t>есть ученая степень кандидата наук</t>
  </si>
  <si>
    <t>закончил(а) аспирантуру, но диссертацию не защитил(а)</t>
  </si>
  <si>
    <t>После того, как Вы завершили свое обучение в вузе (вузах), какое отношение Вы имели и имеете к системе высшего образования?</t>
  </si>
  <si>
    <t>лично никак не сталкиваюсь</t>
  </si>
  <si>
    <t>есть знакомые или родственники, которые учатся или недавно учились в вузах</t>
  </si>
  <si>
    <t>по работе сталкиваюсь со студентами-практикантами или недавними выпускниками</t>
  </si>
  <si>
    <t>работаю в сфере высшего образования</t>
  </si>
  <si>
    <t>другое</t>
  </si>
  <si>
    <t>сразу после окончания средней школы</t>
  </si>
  <si>
    <t>Вы поступили учиться на первое высшее обаразование...</t>
  </si>
  <si>
    <t>через несколько лет после окончания школы</t>
  </si>
  <si>
    <t>сразу после получения среднего специального образования</t>
  </si>
  <si>
    <t>через несколько лет после получения среднего специального образования</t>
  </si>
  <si>
    <t>часто думаю о возможной смене работы; не вижу для себя практически никаких положительных моментов в нынешней работе</t>
  </si>
  <si>
    <t>временами думаю о смене работы; очень многое не устраивает, хотя и вижу для себя незначительные позитивные моменты в нынешней работе</t>
  </si>
  <si>
    <t>иногда задумываюсь о смене работы; того, что не устраивает, немного больше, чем позитивных моментов в нынешней работе</t>
  </si>
  <si>
    <t>нейтральное отношение</t>
  </si>
  <si>
    <t>того, что устраивает и не устраивает в нынешней работе примерно одинаково; работа практически не вызывает каких-либо эмоций</t>
  </si>
  <si>
    <t>мне бы не хотелось менять свою работу; есть то, что не устраивает, но этого несколько меньше, чем позитивных моментов в нынешней работе</t>
  </si>
  <si>
    <t>05_01</t>
  </si>
  <si>
    <t>05_02</t>
  </si>
  <si>
    <t>05_03</t>
  </si>
  <si>
    <t>05_04</t>
  </si>
  <si>
    <t>05_05</t>
  </si>
  <si>
    <t>05_06</t>
  </si>
  <si>
    <t>05_07</t>
  </si>
  <si>
    <t>05_08</t>
  </si>
  <si>
    <t>05_09</t>
  </si>
  <si>
    <t>05_10</t>
  </si>
  <si>
    <t>05_11</t>
  </si>
  <si>
    <t>05_12</t>
  </si>
  <si>
    <t>05_13</t>
  </si>
  <si>
    <t>05_14</t>
  </si>
  <si>
    <t>05_15</t>
  </si>
  <si>
    <t>05_16</t>
  </si>
  <si>
    <t>05_17</t>
  </si>
  <si>
    <t>05_18</t>
  </si>
  <si>
    <t>05_19</t>
  </si>
  <si>
    <t>05_20</t>
  </si>
  <si>
    <t>05_21</t>
  </si>
  <si>
    <t>05_22</t>
  </si>
  <si>
    <t>05_23</t>
  </si>
  <si>
    <t>05_24</t>
  </si>
  <si>
    <t>06_01</t>
  </si>
  <si>
    <t>06_02</t>
  </si>
  <si>
    <t>06_03</t>
  </si>
  <si>
    <t>от -3 до +3</t>
  </si>
  <si>
    <t>от -33 до +33</t>
  </si>
  <si>
    <t>Сколько лет была продолжительность Вашего обучения по учебному плану (то есть, какой по номеру курс был для Вас выпускным)?</t>
  </si>
  <si>
    <t>04_22</t>
  </si>
  <si>
    <t>Продолжительность обучения</t>
  </si>
  <si>
    <t>Всего событий</t>
  </si>
  <si>
    <t>моя нынешняя работа в целом вполне меня устраивает, хотя в ней и есть некоторые моменты, которые мне не нравятся</t>
  </si>
  <si>
    <t>Далее речь пойдет о Вашей нынешней работе</t>
  </si>
  <si>
    <t>полностью не удовлетворен</t>
  </si>
  <si>
    <t>не удовлетворен</t>
  </si>
  <si>
    <t>скорее не удовлетворен</t>
  </si>
  <si>
    <t>скорее удовлетворен</t>
  </si>
  <si>
    <t>удовлетворен</t>
  </si>
  <si>
    <t>полностью удовлетворен</t>
  </si>
  <si>
    <t>В следующих вопросах будет использована шкала для оценки удолетворенности работой в целом и ее отдельными сторонами:</t>
  </si>
  <si>
    <t>своей работой в целом</t>
  </si>
  <si>
    <t>содержанием работы — т.е. тем, чем именно Вы занимаетесь</t>
  </si>
  <si>
    <t>рабочим графиком, включая общую продолжительность рабочего времени</t>
  </si>
  <si>
    <t>отношениями в коллективе</t>
  </si>
  <si>
    <t>условиями работы (организация рабочего места, возможности питания и т.п.)</t>
  </si>
  <si>
    <t>БАЛЛ</t>
  </si>
  <si>
    <t>признанием со стороны коллег</t>
  </si>
  <si>
    <t>признанием со стороны руководства</t>
  </si>
  <si>
    <t>перспективами карьерного роста</t>
  </si>
  <si>
    <t>возможностями для обучения, повышения квалификации</t>
  </si>
  <si>
    <t>возможностями реализовывать собственные идеи, замыслы</t>
  </si>
  <si>
    <t>возможностями совмещать работу с другими значимыми сторонами жизни</t>
  </si>
  <si>
    <t>Используя эту шкалу, оцените, насколько Вы удовлетворены... (выберите или введите балл)</t>
  </si>
  <si>
    <t>не  достаточный</t>
  </si>
  <si>
    <t>достаточный</t>
  </si>
  <si>
    <t>избыточный</t>
  </si>
  <si>
    <t>я не всегда могу успешно справиться с предъявляемыми требованиям</t>
  </si>
  <si>
    <t>уровень моей квалификации вполне соответствует требованиям работы</t>
  </si>
  <si>
    <t>уровень моей квалификации позволяет мне справляться с более сложными задачами, чем те, которыми я занимаюсь сейчас</t>
  </si>
  <si>
    <t>Как Вы оцениваете уровень своей профессиональной квалификации по отношению к тому, что требует от Вас нынешняя работа (описания ответов приведены ниже)?</t>
  </si>
  <si>
    <t>очень сильно повлияло</t>
  </si>
  <si>
    <t>повлияло достаточно сильно</t>
  </si>
  <si>
    <t>повлияло, но умеренно</t>
  </si>
  <si>
    <t>оказало слабое влияние</t>
  </si>
  <si>
    <t>оказало очень слабое влияние</t>
  </si>
  <si>
    <t>не повлияло совсем</t>
  </si>
  <si>
    <t>обучение в школе</t>
  </si>
  <si>
    <t>пример родителей, других знакомых или родственников</t>
  </si>
  <si>
    <t>опыт собственной практической деятельности</t>
  </si>
  <si>
    <t>обучение в вузе (первое высшее образование)</t>
  </si>
  <si>
    <t>самостоятельное обучение с помощью книг, Интернета и т.п.</t>
  </si>
  <si>
    <t>советы и помощь более опытных коллег по работе</t>
  </si>
  <si>
    <t>обучение на краткосрочных курсах повышения квалификации, семинарах, тренингах</t>
  </si>
  <si>
    <t>следующие варианты зависят от Ваших предыдущих ответов!</t>
  </si>
  <si>
    <t>Форма обучения</t>
  </si>
  <si>
    <t>Специальность (направление) обучения</t>
  </si>
  <si>
    <t>ВУЗ</t>
  </si>
  <si>
    <t>дневная</t>
  </si>
  <si>
    <t>заочная</t>
  </si>
  <si>
    <t>вечерняя</t>
  </si>
  <si>
    <t>экстернат</t>
  </si>
  <si>
    <t>"Платность" обучения</t>
  </si>
  <si>
    <t>на бюджетной основе (бесплатно)</t>
  </si>
  <si>
    <t>на договорной основе (платно)</t>
  </si>
  <si>
    <r>
      <t xml:space="preserve">Следующие вопросы будут касаться Вашего </t>
    </r>
    <r>
      <rPr>
        <b/>
        <sz val="11"/>
        <rFont val="Arial Cyr"/>
        <family val="0"/>
      </rPr>
      <t>первого высшего образования</t>
    </r>
  </si>
  <si>
    <t>Наряду с обучением, Вы также достаточно регулярно (хотя бы на протяжении одного курса)...</t>
  </si>
  <si>
    <t>работали по специальности</t>
  </si>
  <si>
    <t>работали не по специальности</t>
  </si>
  <si>
    <t>получали второе высшее или другое дополнительное образование</t>
  </si>
  <si>
    <t>занимались научными исследованиями сверх того, что требовалось обязательно</t>
  </si>
  <si>
    <t>участвовали в работе общественных организаций</t>
  </si>
  <si>
    <t>занимались в художественной самодеятельности или спортивных секциях</t>
  </si>
  <si>
    <t>имели какие-то дополнительные обязанности, связанные с личными или семейными делами (уход за ребенком, больным или престарелым родственником и т.п.)</t>
  </si>
  <si>
    <t>да</t>
  </si>
  <si>
    <t>В каком году Вы завершили обучение?</t>
  </si>
  <si>
    <t>Как Ваше образование соотносится с содержанием нынешней работы (описания ответов приведены ниже)?</t>
  </si>
  <si>
    <t>образование связано с нынешней работой, но не полностью ей соответствует</t>
  </si>
  <si>
    <t>образование совсем не связано с содержанием нынешней работы</t>
  </si>
  <si>
    <t>А</t>
  </si>
  <si>
    <t>Б</t>
  </si>
  <si>
    <t>В</t>
  </si>
  <si>
    <t>Насколько успешно Вы завершили обучение, если говорить о полученных оценках (описания ответов приведены ниже)?</t>
  </si>
  <si>
    <t>имею диплом с отличием</t>
  </si>
  <si>
    <t>в приложении к диплому почти все оценки «хорошо» и «отлично»</t>
  </si>
  <si>
    <t>в приложении к диплому много «удовлетворительных» оценок</t>
  </si>
  <si>
    <t>Что наиболее важное дало Вам высшее образование, если оценивать его влияние на Вашу последующую жизнь? (впишите ответ в ячейку ниже)</t>
  </si>
  <si>
    <t>самостоятельно и обоснованно</t>
  </si>
  <si>
    <t>случайно</t>
  </si>
  <si>
    <t>под влиянием родных или друзей</t>
  </si>
  <si>
    <t>Ваш выбор специальности и вуза, в котором Вы учились, был сделан скорее...?</t>
  </si>
  <si>
    <t>Если бы сейчас Вы могли передать совет самому себе в то время, когда Вы принимали решение о выборе вуза и специальности для обучения, то, Вы скорее всего посоветовали бы...</t>
  </si>
  <si>
    <t>принять именно такое решение, как Вы приняли тогда</t>
  </si>
  <si>
    <t>выбрать и другой вуз, и другую специальность</t>
  </si>
  <si>
    <t>пойти учиться не в вуз, а в среднее специальное учебное заведение (училище, колледж)</t>
  </si>
  <si>
    <t>отложить получение высшего или среднего специального образования до более старшего возраста</t>
  </si>
  <si>
    <t>пойти учиться в тот же вуз, где Вы учились, но на другую специальность</t>
  </si>
  <si>
    <t>пойти учиться в другой вуз (возможно, в другом городе) по той же специальности</t>
  </si>
  <si>
    <t>Г</t>
  </si>
  <si>
    <t>Д</t>
  </si>
  <si>
    <t>Е</t>
  </si>
  <si>
    <t>Курс</t>
  </si>
  <si>
    <r>
      <t xml:space="preserve">Эти вопросы так же касаются Вашего </t>
    </r>
    <r>
      <rPr>
        <b/>
        <sz val="10"/>
        <rFont val="Arial Cyr"/>
        <family val="0"/>
      </rPr>
      <t>первого высшего образования</t>
    </r>
  </si>
  <si>
    <r>
      <t xml:space="preserve">От чего в большей мере </t>
    </r>
    <r>
      <rPr>
        <u val="single"/>
        <sz val="11"/>
        <rFont val="Arial Cyr"/>
        <family val="0"/>
      </rPr>
      <t>зависело</t>
    </r>
    <r>
      <rPr>
        <sz val="11"/>
        <rFont val="Arial Cyr"/>
        <family val="0"/>
      </rPr>
      <t xml:space="preserve"> то, что это событие случилось: от </t>
    </r>
    <r>
      <rPr>
        <i/>
        <sz val="11"/>
        <rFont val="Arial Cyr"/>
        <family val="0"/>
      </rPr>
      <t>Ваших собственных</t>
    </r>
    <r>
      <rPr>
        <sz val="11"/>
        <rFont val="Arial Cyr"/>
        <family val="0"/>
      </rPr>
      <t xml:space="preserve"> действий или от каких-либо </t>
    </r>
    <r>
      <rPr>
        <i/>
        <sz val="11"/>
        <rFont val="Arial Cyr"/>
        <family val="0"/>
      </rPr>
      <t>внешних обстоятельств</t>
    </r>
    <r>
      <rPr>
        <sz val="11"/>
        <rFont val="Arial Cyr"/>
        <family val="0"/>
      </rPr>
      <t xml:space="preserve">, включая действия других людей. </t>
    </r>
  </si>
  <si>
    <r>
      <t xml:space="preserve">Вспомните от 1 до 10 </t>
    </r>
    <r>
      <rPr>
        <b/>
        <sz val="11"/>
        <rFont val="Arial Cyr"/>
        <family val="0"/>
      </rPr>
      <t>событий</t>
    </r>
    <r>
      <rPr>
        <sz val="11"/>
        <rFont val="Arial Cyr"/>
        <family val="0"/>
      </rPr>
      <t>, которые оказали существенное влияние на получение Вами образования... Далее опишите кратко каждое из этих событий, укажите на каком курсе оно произошло, а также ответьте на следующие вопросы по поводу каждого из этих событий:</t>
    </r>
  </si>
  <si>
    <t>Описание события</t>
  </si>
  <si>
    <r>
      <t xml:space="preserve">Какие </t>
    </r>
    <r>
      <rPr>
        <u val="single"/>
        <sz val="11"/>
        <rFont val="Arial Cyr"/>
        <family val="0"/>
      </rPr>
      <t>эмоции</t>
    </r>
    <r>
      <rPr>
        <sz val="11"/>
        <rFont val="Arial Cyr"/>
        <family val="0"/>
      </rPr>
      <t xml:space="preserve"> Вы испытывали, какими были Ваши отношение и восприятие этого событие тогда, когда это случилось: </t>
    </r>
    <r>
      <rPr>
        <i/>
        <sz val="11"/>
        <rFont val="Arial Cyr"/>
        <family val="0"/>
      </rPr>
      <t>позитивные</t>
    </r>
    <r>
      <rPr>
        <sz val="11"/>
        <rFont val="Arial Cyr"/>
        <family val="0"/>
      </rPr>
      <t xml:space="preserve"> (положительные эмоции, благоприятное отношение), </t>
    </r>
    <r>
      <rPr>
        <i/>
        <sz val="11"/>
        <rFont val="Arial Cyr"/>
        <family val="0"/>
      </rPr>
      <t>нейтральные</t>
    </r>
    <r>
      <rPr>
        <sz val="11"/>
        <rFont val="Arial Cyr"/>
        <family val="0"/>
      </rPr>
      <t xml:space="preserve"> или </t>
    </r>
    <r>
      <rPr>
        <i/>
        <sz val="11"/>
        <rFont val="Arial Cyr"/>
        <family val="0"/>
      </rPr>
      <t>негативные</t>
    </r>
    <r>
      <rPr>
        <sz val="11"/>
        <rFont val="Arial Cyr"/>
        <family val="0"/>
      </rPr>
      <t xml:space="preserve"> (отрицательные эмоции, неблагоприятное отношение).</t>
    </r>
  </si>
  <si>
    <t>позитивные</t>
  </si>
  <si>
    <t>нейтральные</t>
  </si>
  <si>
    <t>негативные</t>
  </si>
  <si>
    <t>положительное</t>
  </si>
  <si>
    <t>отрицательное</t>
  </si>
  <si>
    <t>"Развивающие" проблемы (реш. зав. от студ., станет хуже) - кол-во</t>
  </si>
  <si>
    <t>События, переосмысление модальности, кол-во</t>
  </si>
  <si>
    <t>от 0 до 10</t>
  </si>
  <si>
    <t>от 0 до 6</t>
  </si>
  <si>
    <t>от 0 до 150</t>
  </si>
  <si>
    <t>01_08</t>
  </si>
  <si>
    <t>01_09</t>
  </si>
  <si>
    <t>01_10</t>
  </si>
  <si>
    <t>01_11</t>
  </si>
  <si>
    <t>Страна проживания сейчас</t>
  </si>
  <si>
    <t>Россия</t>
  </si>
  <si>
    <t>Страны СНГ</t>
  </si>
  <si>
    <t>Западная Европа, США, Канада</t>
  </si>
  <si>
    <t>Восточная Европа</t>
  </si>
  <si>
    <t>другая</t>
  </si>
  <si>
    <t>01_12</t>
  </si>
  <si>
    <t>Продолжить</t>
  </si>
  <si>
    <t>Продожить</t>
  </si>
  <si>
    <t>Результаты исследования будут представлены в публикациях в научной печати, а также размещены на сайте исследования. Хотели бы Вы получить извещение о публикациях результатов и ссылки на них?</t>
  </si>
  <si>
    <t>Получение результатов</t>
  </si>
  <si>
    <t>13_01</t>
  </si>
  <si>
    <t>13_02</t>
  </si>
  <si>
    <t>13_03</t>
  </si>
  <si>
    <t>занимаюсь научной работой только для отчета</t>
  </si>
  <si>
    <t>участвую в грантах, научных проектах, но к формальным достижениям не стремлюсь</t>
  </si>
  <si>
    <t>планирую защищать докторскую диссертацию</t>
  </si>
  <si>
    <t>уже имею степень доктора наук</t>
  </si>
  <si>
    <r>
      <t xml:space="preserve">Какова Ваша подготовка в области педагогики? </t>
    </r>
    <r>
      <rPr>
        <i/>
        <sz val="11"/>
        <rFont val="Arial Cyr"/>
        <family val="0"/>
      </rPr>
      <t>Ниже перечислены основные возможности такой подготовки - отметьте, какие из них соответствуют Вашему профессиональному пути…</t>
    </r>
  </si>
  <si>
    <t>мое первое высшее образование было педагогическим</t>
  </si>
  <si>
    <t>проходил(а) обучение на курсах повышения квалификации по педагогике высшей школы</t>
  </si>
  <si>
    <t>В скольких вузах Вы работаете в общей сложности, если считать основную работу, совместительства, почасовую нагрузку и т.п.?</t>
  </si>
  <si>
    <t>Дальнейшие вопросы касаются вуза, который является Вашим основным местом работы</t>
  </si>
  <si>
    <t>Ваша должность (как преподавателя)</t>
  </si>
  <si>
    <t>ассистент</t>
  </si>
  <si>
    <t>старший преподаватель</t>
  </si>
  <si>
    <t>доцент</t>
  </si>
  <si>
    <t>профессор</t>
  </si>
  <si>
    <t>Профиль кафедры, на которой Вы сейчас работаете</t>
  </si>
  <si>
    <r>
      <t>ВУЗ, в котором Вы сейчас работаете (у</t>
    </r>
    <r>
      <rPr>
        <i/>
        <sz val="11"/>
        <rFont val="Arial Cyr"/>
        <family val="0"/>
      </rPr>
      <t>кажите полное название)</t>
    </r>
  </si>
  <si>
    <t>Есть ли в вузе (на факультете), где Вы работаете, система менеджмента качества?</t>
  </si>
  <si>
    <t>затрудняюсь ответить</t>
  </si>
  <si>
    <t>помогает лучше организовывать образовательный процесс</t>
  </si>
  <si>
    <t>никак не влияет</t>
  </si>
  <si>
    <t>создает дополнительные сложности</t>
  </si>
  <si>
    <t>-</t>
  </si>
  <si>
    <t>Далее перечислены некоторые аспекты, на основании которых может складываться оценка и самооценка квалификации преподавателя. Оцените каждый из них в ячейке справа от описания (варианты предложены в выпадающем списке при активизации ячейки)</t>
  </si>
  <si>
    <t>В совершенстве владею знаниями и умениями по преподаваемым предметам</t>
  </si>
  <si>
    <t>Хорошо знаю методы обучения в вузе</t>
  </si>
  <si>
    <t>Умею хорошо структурировать учебный материал, отбирать содержание для аудиторной и внеаудиторной работы</t>
  </si>
  <si>
    <t>Владению методами обучения в вузе, хорошо умею применять их</t>
  </si>
  <si>
    <t>Умею быстро и качествено готовить необходимы студентам методические материалы</t>
  </si>
  <si>
    <t>Легко устанавливаю контакт и веду взаимодействие со студенческой аудиторией</t>
  </si>
  <si>
    <t>Коллеги по работе отзываются обо мне как о хорошем преподавателе</t>
  </si>
  <si>
    <t>Думаю, что студенты считают меня хорошим преподавателем</t>
  </si>
  <si>
    <t>Думаю, что студенты считают меня строгим преподавателем</t>
  </si>
  <si>
    <t>Мои руководители (зав. кафедрой, декан и т.п.) отзываются положительно о моем преподавательском профессионализме</t>
  </si>
  <si>
    <t>Следующие утверждения касаются Ваших представлений о том, каким должно быть высшее образование в целом</t>
  </si>
  <si>
    <t>1. Современному обществу в большей мере нужны специалисты, которые:</t>
  </si>
  <si>
    <t>умеют успешно выстраивать взаимоотношения с другими людьми, ориентироваться на общепринятые нормы и ценности</t>
  </si>
  <si>
    <t>хорошо знают свою профессию как в теории, так и на практике</t>
  </si>
  <si>
    <t>умеют видеть и успешно решать творческие задачи, связанные с развитием профессиональной сферы</t>
  </si>
  <si>
    <t>2. Преподаватель вуза должен в большей мере быть:</t>
  </si>
  <si>
    <t>человеком, который помогает студенту понимать и расширять границы своего знания, понимания, опыта</t>
  </si>
  <si>
    <t>носителем лучших образцов профессиональной культуры в своей сфере</t>
  </si>
  <si>
    <t>транслятором профессиональных знаний и умений</t>
  </si>
  <si>
    <t>3. При разработке программы конкретного предмета наиболее важным должно являться:</t>
  </si>
  <si>
    <t>соответствие государственным оразовательным стандартами, в которых должно быть четко определено содержание изучаемых дисциплин</t>
  </si>
  <si>
    <t>планирование содержания и методов обучения, которые могли бы обеспечить формирование требуемых государственным образовательным стандартом компетенций</t>
  </si>
  <si>
    <t>такое планирование содержания и методов обучения, которое оставляет возможность студентам самостоятельно доопределять цели изучения предмета и способы их достижения</t>
  </si>
  <si>
    <t>4. Наиболее важным для успешного обучения студента является:</t>
  </si>
  <si>
    <t>уровень учебной и профессиональной мотивация студента</t>
  </si>
  <si>
    <t>уровень познавательных способностей, базовых знаний и умений студента</t>
  </si>
  <si>
    <t>умения студента соотносить свои ближние и дальние цели, искать  и осваивать способы их достижения</t>
  </si>
  <si>
    <t xml:space="preserve">5. Главными основаниями для авторитета преподавателя у студентов и коллег должны являться: </t>
  </si>
  <si>
    <t>знания и опыт в своей сфере</t>
  </si>
  <si>
    <t>успешность и продуктивность в реализации текущих проектов в научной или профессиональной сфере</t>
  </si>
  <si>
    <t>личные качества, проявляющиеся в общении, взаимодействии</t>
  </si>
  <si>
    <t>6. Улучшения в системе высшего образования, в первую очередь, зависят от:</t>
  </si>
  <si>
    <t>руководства вузов</t>
  </si>
  <si>
    <t>студентов и преподавателей</t>
  </si>
  <si>
    <t>7. Лекционная форма занятий…</t>
  </si>
  <si>
    <t>должна использоваться в очень ограниченных объемах только для обзора основных источников информации в печатном или электронном виде, а также способов их использования</t>
  </si>
  <si>
    <t>не утратила своей значимости как основной канал передачи информации в обучении</t>
  </si>
  <si>
    <t>остается важной, так как это дает возможность представить систематизированный преподавателем материал из различных источников, дать необходимые разъяснения и комментарии</t>
  </si>
  <si>
    <t>8. В современных условиях обучение в вузе не может быть успешным, если в образовательном процессе нет:</t>
  </si>
  <si>
    <t>практических и лабораторных занятий, практикумов</t>
  </si>
  <si>
    <t>лекций и семинаров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</si>
</sst>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.0000"/>
    <numFmt numFmtId="169" formatCode="_-* #,##0.000_р_._-;\-* #,##0.000_р_._-;_-* &quot;-&quot;??_р_._-;_-@_-"/>
    <numFmt numFmtId="170" formatCode="_-* #,##0.0_р_._-;\-* #,##0.0_р_._-;_-* &quot;-&quot;??_р_._-;_-@_-"/>
    <numFmt numFmtId="171" formatCode="_-* #,##0_р_._-;\-* #,##0_р_._-;_-* &quot;-&quot;??_р_._-;_-@_-"/>
    <numFmt numFmtId="172" formatCode="[$-FC19]dddd\ d\ mmmm\ yyyy\ &quot;г.&quot;"/>
    <numFmt numFmtId="173" formatCode="[$€-2]\ ###,000_);[Red]\([$€-2]\ ###,000\)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i/>
      <sz val="10"/>
      <color indexed="21"/>
      <name val="Arial Cyr"/>
      <family val="0"/>
    </font>
    <font>
      <sz val="8"/>
      <name val="Arial Cyr"/>
      <family val="0"/>
    </font>
    <font>
      <b/>
      <sz val="10"/>
      <color indexed="6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u val="single"/>
      <sz val="11"/>
      <name val="Arial Cyr"/>
      <family val="0"/>
    </font>
    <font>
      <sz val="8"/>
      <name val="Tahoma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0"/>
      <color indexed="10"/>
      <name val="Arial Cyr"/>
      <family val="0"/>
    </font>
    <font>
      <sz val="11"/>
      <name val="Arial"/>
      <family val="2"/>
    </font>
    <font>
      <sz val="10"/>
      <color indexed="62"/>
      <name val="Arial Cyr"/>
      <family val="0"/>
    </font>
    <font>
      <u val="single"/>
      <sz val="11"/>
      <color indexed="12"/>
      <name val="Arial Cyr"/>
      <family val="0"/>
    </font>
    <font>
      <sz val="12"/>
      <name val="Arial Cyr"/>
      <family val="0"/>
    </font>
    <font>
      <u val="single"/>
      <sz val="14"/>
      <color indexed="12"/>
      <name val="Arial Cyr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60"/>
      <name val="Times New Roman"/>
      <family val="1"/>
    </font>
    <font>
      <b/>
      <i/>
      <sz val="10"/>
      <name val="Arial"/>
      <family val="2"/>
    </font>
    <font>
      <i/>
      <sz val="10"/>
      <color indexed="60"/>
      <name val="Arial"/>
      <family val="2"/>
    </font>
    <font>
      <sz val="10"/>
      <color indexed="60"/>
      <name val="Arial Cyr"/>
      <family val="0"/>
    </font>
    <font>
      <b/>
      <i/>
      <sz val="11"/>
      <name val="Arial Cyr"/>
      <family val="0"/>
    </font>
    <font>
      <b/>
      <i/>
      <sz val="10"/>
      <name val="Arial Cyr"/>
      <family val="0"/>
    </font>
    <font>
      <b/>
      <u val="single"/>
      <sz val="10"/>
      <color indexed="62"/>
      <name val="Arial Cyr"/>
      <family val="0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vertical="center"/>
    </xf>
    <xf numFmtId="49" fontId="9" fillId="0" borderId="0" xfId="0" applyNumberFormat="1" applyFont="1" applyAlignment="1">
      <alignment/>
    </xf>
    <xf numFmtId="0" fontId="10" fillId="0" borderId="0" xfId="0" applyFont="1" applyAlignment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0" fontId="9" fillId="0" borderId="0" xfId="0" applyFont="1" applyAlignment="1">
      <alignment horizontal="right"/>
    </xf>
    <xf numFmtId="0" fontId="11" fillId="0" borderId="0" xfId="0" applyFon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5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0" xfId="0" applyFont="1" applyAlignment="1" applyProtection="1">
      <alignment horizontal="center" vertical="center"/>
      <protection/>
    </xf>
    <xf numFmtId="0" fontId="14" fillId="0" borderId="0" xfId="0" applyFont="1" applyBorder="1" applyAlignment="1">
      <alignment horizontal="center" textRotation="90" wrapText="1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 wrapText="1"/>
      <protection/>
    </xf>
    <xf numFmtId="0" fontId="14" fillId="0" borderId="1" xfId="0" applyFont="1" applyBorder="1" applyAlignment="1">
      <alignment horizontal="left" vertical="center"/>
    </xf>
    <xf numFmtId="0" fontId="17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15" applyAlignment="1">
      <alignment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4" fillId="0" borderId="1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right" wrapText="1" indent="1"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21" fillId="0" borderId="0" xfId="0" applyFont="1" applyAlignment="1">
      <alignment/>
    </xf>
    <xf numFmtId="0" fontId="1" fillId="0" borderId="0" xfId="0" applyFont="1" applyAlignment="1">
      <alignment textRotation="90"/>
    </xf>
    <xf numFmtId="0" fontId="0" fillId="0" borderId="0" xfId="0" applyAlignment="1">
      <alignment textRotation="90"/>
    </xf>
    <xf numFmtId="0" fontId="1" fillId="0" borderId="0" xfId="0" applyFont="1" applyAlignment="1">
      <alignment horizontal="center" wrapText="1"/>
    </xf>
    <xf numFmtId="0" fontId="9" fillId="3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0" fillId="0" borderId="3" xfId="0" applyFill="1" applyBorder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Alignment="1" applyProtection="1">
      <alignment horizontal="right"/>
      <protection/>
    </xf>
    <xf numFmtId="0" fontId="0" fillId="0" borderId="0" xfId="0" applyBorder="1" applyAlignment="1">
      <alignment/>
    </xf>
    <xf numFmtId="0" fontId="9" fillId="0" borderId="0" xfId="0" applyFont="1" applyAlignment="1">
      <alignment vertical="top" wrapText="1"/>
    </xf>
    <xf numFmtId="0" fontId="9" fillId="4" borderId="1" xfId="0" applyFont="1" applyFill="1" applyBorder="1" applyAlignment="1" applyProtection="1">
      <alignment horizontal="left"/>
      <protection locked="0"/>
    </xf>
    <xf numFmtId="0" fontId="9" fillId="5" borderId="1" xfId="0" applyFont="1" applyFill="1" applyBorder="1" applyAlignment="1" applyProtection="1">
      <alignment/>
      <protection locked="0"/>
    </xf>
    <xf numFmtId="0" fontId="0" fillId="5" borderId="1" xfId="0" applyFill="1" applyBorder="1" applyAlignment="1" applyProtection="1">
      <alignment/>
      <protection locked="0"/>
    </xf>
    <xf numFmtId="0" fontId="9" fillId="0" borderId="0" xfId="0" applyFont="1" applyAlignment="1" applyProtection="1">
      <alignment wrapText="1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9" fillId="5" borderId="1" xfId="0" applyFont="1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/>
      <protection locked="0"/>
    </xf>
    <xf numFmtId="0" fontId="6" fillId="0" borderId="0" xfId="15" applyAlignment="1">
      <alignment horizontal="center" wrapText="1"/>
    </xf>
    <xf numFmtId="0" fontId="6" fillId="0" borderId="0" xfId="15" applyAlignment="1">
      <alignment horizontal="center"/>
    </xf>
    <xf numFmtId="0" fontId="6" fillId="0" borderId="0" xfId="15" applyBorder="1" applyAlignment="1">
      <alignment horizontal="center" wrapText="1"/>
    </xf>
    <xf numFmtId="0" fontId="9" fillId="0" borderId="0" xfId="0" applyFont="1" applyFill="1" applyBorder="1" applyAlignment="1" applyProtection="1">
      <alignment wrapText="1"/>
      <protection locked="0"/>
    </xf>
    <xf numFmtId="0" fontId="9" fillId="5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9" fillId="4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1" fillId="0" borderId="0" xfId="0" applyFont="1" applyAlignment="1">
      <alignment/>
    </xf>
    <xf numFmtId="0" fontId="14" fillId="0" borderId="0" xfId="0" applyFont="1" applyAlignment="1" quotePrefix="1">
      <alignment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22" fillId="0" borderId="0" xfId="15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9" fillId="5" borderId="1" xfId="0" applyFont="1" applyFill="1" applyBorder="1" applyAlignment="1" applyProtection="1">
      <alignment vertical="center" wrapText="1"/>
      <protection locked="0"/>
    </xf>
    <xf numFmtId="0" fontId="0" fillId="6" borderId="0" xfId="0" applyFill="1" applyAlignment="1">
      <alignment/>
    </xf>
    <xf numFmtId="0" fontId="9" fillId="0" borderId="0" xfId="0" applyFont="1" applyAlignment="1" applyProtection="1">
      <alignment vertical="center" wrapText="1"/>
      <protection hidden="1"/>
    </xf>
    <xf numFmtId="0" fontId="9" fillId="4" borderId="1" xfId="0" applyFont="1" applyFill="1" applyBorder="1" applyAlignment="1" applyProtection="1">
      <alignment vertical="center" wrapText="1"/>
      <protection locked="0"/>
    </xf>
    <xf numFmtId="0" fontId="10" fillId="7" borderId="0" xfId="0" applyFont="1" applyFill="1" applyAlignment="1">
      <alignment horizontal="center" wrapText="1"/>
    </xf>
    <xf numFmtId="0" fontId="24" fillId="7" borderId="0" xfId="15" applyNumberFormat="1" applyFont="1" applyFill="1" applyBorder="1" applyAlignment="1" applyProtection="1">
      <alignment horizontal="center" wrapText="1"/>
      <protection/>
    </xf>
    <xf numFmtId="0" fontId="16" fillId="0" borderId="0" xfId="18" applyFont="1" applyBorder="1" applyAlignment="1" applyProtection="1">
      <alignment horizontal="center"/>
      <protection/>
    </xf>
    <xf numFmtId="0" fontId="14" fillId="0" borderId="0" xfId="18" applyFont="1" applyAlignment="1" applyProtection="1">
      <alignment horizontal="center"/>
      <protection/>
    </xf>
    <xf numFmtId="0" fontId="14" fillId="0" borderId="0" xfId="18" applyFont="1" applyBorder="1" applyAlignment="1">
      <alignment horizontal="center"/>
      <protection/>
    </xf>
    <xf numFmtId="0" fontId="14" fillId="0" borderId="0" xfId="18" applyFont="1">
      <alignment/>
      <protection/>
    </xf>
    <xf numFmtId="0" fontId="14" fillId="0" borderId="0" xfId="18" applyFont="1" applyAlignment="1">
      <alignment horizontal="left"/>
      <protection/>
    </xf>
    <xf numFmtId="0" fontId="14" fillId="0" borderId="0" xfId="18" applyFont="1" applyBorder="1" applyAlignment="1">
      <alignment wrapText="1"/>
      <protection/>
    </xf>
    <xf numFmtId="0" fontId="16" fillId="0" borderId="0" xfId="18" applyFont="1" applyBorder="1" applyAlignment="1">
      <alignment horizontal="center"/>
      <protection/>
    </xf>
    <xf numFmtId="0" fontId="14" fillId="0" borderId="0" xfId="18" applyFont="1" applyBorder="1">
      <alignment/>
      <protection/>
    </xf>
    <xf numFmtId="0" fontId="14" fillId="0" borderId="0" xfId="0" applyFont="1" applyAlignment="1">
      <alignment horizontal="left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 wrapText="1"/>
    </xf>
    <xf numFmtId="0" fontId="0" fillId="8" borderId="4" xfId="0" applyFill="1" applyBorder="1" applyAlignment="1" applyProtection="1">
      <alignment vertical="center"/>
      <protection locked="0"/>
    </xf>
    <xf numFmtId="0" fontId="14" fillId="0" borderId="5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 wrapText="1"/>
    </xf>
    <xf numFmtId="0" fontId="14" fillId="0" borderId="4" xfId="0" applyFont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4" fillId="0" borderId="0" xfId="0" applyNumberFormat="1" applyFont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9" borderId="6" xfId="0" applyFill="1" applyBorder="1" applyAlignment="1">
      <alignment/>
    </xf>
    <xf numFmtId="0" fontId="9" fillId="4" borderId="1" xfId="0" applyFont="1" applyFill="1" applyBorder="1" applyAlignment="1" applyProtection="1">
      <alignment horizontal="left" vertical="center" wrapText="1"/>
      <protection locked="0"/>
    </xf>
    <xf numFmtId="0" fontId="6" fillId="0" borderId="0" xfId="15" applyNumberFormat="1" applyFill="1" applyBorder="1" applyAlignment="1" applyProtection="1">
      <alignment horizontal="center" wrapText="1"/>
      <protection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 applyProtection="1">
      <alignment vertical="center" wrapText="1"/>
      <protection locked="0"/>
    </xf>
    <xf numFmtId="0" fontId="0" fillId="0" borderId="2" xfId="0" applyFont="1" applyBorder="1" applyAlignment="1">
      <alignment/>
    </xf>
    <xf numFmtId="0" fontId="0" fillId="0" borderId="7" xfId="0" applyBorder="1" applyAlignment="1">
      <alignment/>
    </xf>
    <xf numFmtId="0" fontId="0" fillId="5" borderId="1" xfId="0" applyFill="1" applyBorder="1" applyAlignment="1" applyProtection="1">
      <alignment horizontal="left" wrapText="1"/>
      <protection locked="0"/>
    </xf>
    <xf numFmtId="0" fontId="9" fillId="5" borderId="1" xfId="0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wrapText="1" indent="1"/>
    </xf>
    <xf numFmtId="0" fontId="9" fillId="0" borderId="0" xfId="0" applyFont="1" applyAlignment="1">
      <alignment horizontal="left" wrapText="1"/>
    </xf>
    <xf numFmtId="0" fontId="9" fillId="0" borderId="7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9" fillId="4" borderId="10" xfId="0" applyFont="1" applyFill="1" applyBorder="1" applyAlignment="1" applyProtection="1">
      <alignment horizontal="left" vertical="center"/>
      <protection locked="0"/>
    </xf>
    <xf numFmtId="0" fontId="9" fillId="4" borderId="9" xfId="0" applyFont="1" applyFill="1" applyBorder="1" applyAlignment="1" applyProtection="1">
      <alignment horizontal="left" vertical="center"/>
      <protection locked="0"/>
    </xf>
    <xf numFmtId="0" fontId="9" fillId="5" borderId="10" xfId="0" applyFont="1" applyFill="1" applyBorder="1" applyAlignment="1" applyProtection="1">
      <alignment horizontal="left"/>
      <protection locked="0"/>
    </xf>
    <xf numFmtId="0" fontId="9" fillId="5" borderId="9" xfId="0" applyFont="1" applyFill="1" applyBorder="1" applyAlignment="1" applyProtection="1">
      <alignment horizontal="left"/>
      <protection locked="0"/>
    </xf>
    <xf numFmtId="0" fontId="9" fillId="5" borderId="10" xfId="0" applyFont="1" applyFill="1" applyBorder="1" applyAlignment="1" applyProtection="1">
      <alignment horizontal="left" vertical="top"/>
      <protection locked="0"/>
    </xf>
    <xf numFmtId="0" fontId="9" fillId="5" borderId="9" xfId="0" applyFont="1" applyFill="1" applyBorder="1" applyAlignment="1" applyProtection="1">
      <alignment horizontal="left" vertical="top"/>
      <protection locked="0"/>
    </xf>
    <xf numFmtId="0" fontId="31" fillId="0" borderId="0" xfId="0" applyFont="1" applyAlignment="1">
      <alignment horizontal="left" wrapText="1"/>
    </xf>
    <xf numFmtId="0" fontId="9" fillId="4" borderId="1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2" fillId="3" borderId="10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 applyProtection="1">
      <alignment wrapText="1"/>
      <protection locked="0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4" fillId="0" borderId="3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5" fillId="0" borderId="1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justify" vertical="center" wrapText="1"/>
    </xf>
    <xf numFmtId="0" fontId="28" fillId="0" borderId="3" xfId="0" applyFont="1" applyBorder="1" applyAlignment="1">
      <alignment horizontal="justify" vertical="center"/>
    </xf>
    <xf numFmtId="0" fontId="28" fillId="0" borderId="14" xfId="0" applyFont="1" applyBorder="1" applyAlignment="1">
      <alignment horizontal="justify" vertical="center"/>
    </xf>
    <xf numFmtId="0" fontId="0" fillId="4" borderId="10" xfId="0" applyFill="1" applyBorder="1" applyAlignment="1" applyProtection="1">
      <alignment vertical="center" wrapText="1"/>
      <protection locked="0"/>
    </xf>
    <xf numFmtId="0" fontId="0" fillId="4" borderId="9" xfId="0" applyFill="1" applyBorder="1" applyAlignment="1" applyProtection="1">
      <alignment vertical="center" wrapText="1"/>
      <protection locked="0"/>
    </xf>
    <xf numFmtId="0" fontId="12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6" fillId="0" borderId="0" xfId="15" applyAlignment="1">
      <alignment horizontal="center" vertical="center"/>
    </xf>
    <xf numFmtId="0" fontId="6" fillId="0" borderId="0" xfId="15" applyAlignment="1">
      <alignment horizontal="center" wrapText="1"/>
    </xf>
    <xf numFmtId="0" fontId="14" fillId="0" borderId="0" xfId="0" applyFont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left" wrapText="1"/>
    </xf>
    <xf numFmtId="0" fontId="15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justify" vertical="center" wrapText="1"/>
    </xf>
    <xf numFmtId="0" fontId="26" fillId="0" borderId="17" xfId="0" applyFont="1" applyBorder="1" applyAlignment="1">
      <alignment horizontal="justify" vertical="center"/>
    </xf>
    <xf numFmtId="0" fontId="14" fillId="0" borderId="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9" fillId="0" borderId="2" xfId="0" applyFont="1" applyBorder="1" applyAlignment="1">
      <alignment wrapText="1"/>
    </xf>
    <xf numFmtId="0" fontId="6" fillId="0" borderId="0" xfId="15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вопросы для студентов" xfId="18"/>
    <cellStyle name="Followed Hyperlink" xfId="19"/>
    <cellStyle name="Percent" xfId="20"/>
    <cellStyle name="Comma" xfId="21"/>
    <cellStyle name="Comma [0]" xfId="22"/>
  </cellStyles>
  <dxfs count="9">
    <dxf>
      <fill>
        <patternFill>
          <bgColor rgb="FFCC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993366"/>
      </font>
      <border/>
    </dxf>
    <dxf>
      <fill>
        <patternFill>
          <bgColor rgb="FF993300"/>
        </patternFill>
      </fill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>
          <bgColor rgb="FFFFFFCC"/>
        </patternFill>
      </fill>
      <border/>
    </dxf>
    <dxf>
      <fill>
        <patternFill patternType="solid">
          <fgColor rgb="FF993366"/>
          <bgColor rgb="FF993300"/>
        </patternFill>
      </fill>
      <border/>
    </dxf>
    <dxf>
      <font>
        <b/>
        <i val="0"/>
      </font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psy-hedu@yandex.ru?subject=&#1088;&#1077;&#1079;&#1091;&#1083;&#1100;&#1090;&#1072;&#1090;&#1099;%20&#1080;&#1089;&#1089;&#1083;&#1077;&#1076;&#1086;&#1074;&#1072;&#1085;&#1080;&#1103;" TargetMode="Externa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9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122.625" style="87" customWidth="1"/>
  </cols>
  <sheetData>
    <row r="1" ht="36" customHeight="1">
      <c r="A1" s="88" t="s">
        <v>644</v>
      </c>
    </row>
    <row r="2" ht="36.75" customHeight="1">
      <c r="A2" s="91">
        <f>IF(ИТОГ!F316&gt;0,"Обратите внимание, что в файле уже есть занесенные данные! Если Вы еще не начинали отвечать на вопросы, Вы можете загрузить пустой файл для ответов с сайта ????.","")</f>
      </c>
    </row>
    <row r="3" ht="76.5" customHeight="1">
      <c r="A3" s="85" t="s">
        <v>119</v>
      </c>
    </row>
    <row r="4" s="74" customFormat="1" ht="17.25" customHeight="1">
      <c r="A4" s="186" t="s">
        <v>116</v>
      </c>
    </row>
    <row r="5" ht="48.75" customHeight="1">
      <c r="A5" s="85" t="s">
        <v>854</v>
      </c>
    </row>
    <row r="6" ht="33" customHeight="1">
      <c r="A6" s="85" t="s">
        <v>498</v>
      </c>
    </row>
    <row r="7" ht="33" customHeight="1">
      <c r="A7" s="85" t="s">
        <v>499</v>
      </c>
    </row>
    <row r="8" ht="21.75" customHeight="1">
      <c r="A8" s="85" t="s">
        <v>497</v>
      </c>
    </row>
    <row r="9" ht="66" customHeight="1">
      <c r="A9" s="85" t="s">
        <v>903</v>
      </c>
    </row>
    <row r="10" ht="20.25" customHeight="1">
      <c r="A10" s="85" t="s">
        <v>658</v>
      </c>
    </row>
    <row r="11" s="78" customFormat="1" ht="34.5" customHeight="1">
      <c r="A11" s="77" t="s">
        <v>117</v>
      </c>
    </row>
    <row r="12" s="78" customFormat="1" ht="34.5" customHeight="1">
      <c r="A12" s="79" t="s">
        <v>659</v>
      </c>
    </row>
    <row r="13" s="78" customFormat="1" ht="34.5" customHeight="1">
      <c r="A13" s="80" t="s">
        <v>118</v>
      </c>
    </row>
    <row r="14" ht="65.25" customHeight="1">
      <c r="A14" s="85" t="s">
        <v>661</v>
      </c>
    </row>
    <row r="15" ht="36" customHeight="1">
      <c r="A15" s="85" t="s">
        <v>743</v>
      </c>
    </row>
    <row r="16" ht="14.25">
      <c r="A16" s="85"/>
    </row>
    <row r="17" ht="173.25" customHeight="1">
      <c r="A17" s="85" t="s">
        <v>657</v>
      </c>
    </row>
    <row r="18" ht="14.25">
      <c r="A18" s="85"/>
    </row>
    <row r="19" ht="14.25">
      <c r="A19" s="86" t="s">
        <v>737</v>
      </c>
    </row>
  </sheetData>
  <sheetProtection sheet="1" objects="1" scenarios="1"/>
  <hyperlinks>
    <hyperlink ref="A19" location="'1-общие вопросы'!B2" display="Перейти к вопросам"/>
  </hyperlink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pane ySplit="3" topLeftCell="BM4" activePane="bottomLeft" state="frozen"/>
      <selection pane="topLeft" activeCell="B210" sqref="B210"/>
      <selection pane="bottomLeft" activeCell="B11" sqref="B11"/>
    </sheetView>
  </sheetViews>
  <sheetFormatPr defaultColWidth="9.00390625" defaultRowHeight="12.75"/>
  <cols>
    <col min="1" max="1" width="4.625" style="0" customWidth="1"/>
    <col min="2" max="2" width="45.00390625" style="0" customWidth="1"/>
    <col min="3" max="5" width="22.625" style="0" customWidth="1"/>
    <col min="6" max="6" width="22.375" style="0" customWidth="1"/>
    <col min="7" max="14" width="9.125" style="0" hidden="1" customWidth="1"/>
  </cols>
  <sheetData>
    <row r="1" ht="12.75">
      <c r="A1" t="s">
        <v>1050</v>
      </c>
    </row>
    <row r="3" spans="2:6" ht="48" customHeight="1">
      <c r="B3" s="171" t="s">
        <v>687</v>
      </c>
      <c r="C3" s="171"/>
      <c r="D3" s="171"/>
      <c r="E3" s="171"/>
      <c r="F3" s="171"/>
    </row>
    <row r="4" spans="1:14" ht="49.5" customHeight="1">
      <c r="A4" s="20" t="s">
        <v>1027</v>
      </c>
      <c r="B4" s="170" t="s">
        <v>660</v>
      </c>
      <c r="C4" s="171"/>
      <c r="D4" s="171"/>
      <c r="E4" s="171"/>
      <c r="F4" s="171"/>
      <c r="H4" t="s">
        <v>669</v>
      </c>
      <c r="I4" t="s">
        <v>670</v>
      </c>
      <c r="J4" t="s">
        <v>671</v>
      </c>
      <c r="K4" t="s">
        <v>672</v>
      </c>
      <c r="L4" t="s">
        <v>673</v>
      </c>
      <c r="M4" t="s">
        <v>674</v>
      </c>
      <c r="N4" t="s">
        <v>675</v>
      </c>
    </row>
    <row r="5" spans="1:10" ht="48.75" customHeight="1">
      <c r="A5" s="20" t="s">
        <v>1028</v>
      </c>
      <c r="B5" s="171" t="s">
        <v>662</v>
      </c>
      <c r="C5" s="171"/>
      <c r="D5" s="171"/>
      <c r="E5" s="171"/>
      <c r="F5" s="171"/>
      <c r="H5" t="s">
        <v>679</v>
      </c>
      <c r="I5" t="s">
        <v>680</v>
      </c>
      <c r="J5" t="s">
        <v>681</v>
      </c>
    </row>
    <row r="6" spans="1:9" ht="33" customHeight="1">
      <c r="A6" s="20" t="s">
        <v>1029</v>
      </c>
      <c r="B6" s="171" t="s">
        <v>663</v>
      </c>
      <c r="C6" s="171"/>
      <c r="D6" s="171"/>
      <c r="E6" s="171"/>
      <c r="F6" s="171"/>
      <c r="H6" t="s">
        <v>1058</v>
      </c>
      <c r="I6" t="s">
        <v>1059</v>
      </c>
    </row>
    <row r="7" spans="1:10" ht="58.5" customHeight="1">
      <c r="A7" s="20" t="s">
        <v>1046</v>
      </c>
      <c r="B7" s="170" t="s">
        <v>686</v>
      </c>
      <c r="C7" s="171"/>
      <c r="D7" s="171"/>
      <c r="E7" s="171"/>
      <c r="F7" s="171"/>
      <c r="H7" t="s">
        <v>682</v>
      </c>
      <c r="I7" t="s">
        <v>683</v>
      </c>
      <c r="J7" t="s">
        <v>684</v>
      </c>
    </row>
    <row r="10" spans="1:10" ht="12.75">
      <c r="A10" s="21"/>
      <c r="B10" s="22" t="s">
        <v>688</v>
      </c>
      <c r="C10" s="22" t="s">
        <v>676</v>
      </c>
      <c r="D10" s="22" t="s">
        <v>677</v>
      </c>
      <c r="E10" s="22" t="s">
        <v>678</v>
      </c>
      <c r="F10" s="22" t="s">
        <v>685</v>
      </c>
      <c r="H10" s="58" t="s">
        <v>396</v>
      </c>
      <c r="I10" s="59" t="s">
        <v>397</v>
      </c>
      <c r="J10" t="s">
        <v>388</v>
      </c>
    </row>
    <row r="11" spans="1:10" ht="12.75">
      <c r="A11" s="23">
        <v>1</v>
      </c>
      <c r="B11" s="71"/>
      <c r="C11" s="65"/>
      <c r="D11" s="65"/>
      <c r="E11" s="65"/>
      <c r="F11" s="65"/>
      <c r="G11">
        <f>COUNTA(B11:F11)</f>
        <v>0</v>
      </c>
      <c r="H11">
        <f>IF(AND(G11&gt;0,G11&lt;5),1,0)</f>
        <v>0</v>
      </c>
      <c r="I11">
        <f>IF(G11&gt;0,1,0)</f>
        <v>0</v>
      </c>
      <c r="J11">
        <f>IF(AND(OR(D11=D$32,D11=D$33),E11=D$34),1,0)</f>
        <v>0</v>
      </c>
    </row>
    <row r="12" spans="1:10" ht="12.75">
      <c r="A12" s="23">
        <v>2</v>
      </c>
      <c r="B12" s="71"/>
      <c r="C12" s="65"/>
      <c r="D12" s="65"/>
      <c r="E12" s="65"/>
      <c r="F12" s="65"/>
      <c r="G12">
        <f aca="true" t="shared" si="0" ref="G12:G20">COUNTA(B12:F12)</f>
        <v>0</v>
      </c>
      <c r="H12">
        <f aca="true" t="shared" si="1" ref="H12:H20">IF(AND(G12&gt;0,G12&lt;5),1,0)</f>
        <v>0</v>
      </c>
      <c r="I12">
        <f aca="true" t="shared" si="2" ref="I12:I20">IF(G12&gt;0,1,0)</f>
        <v>0</v>
      </c>
      <c r="J12">
        <f aca="true" t="shared" si="3" ref="J12:J19">IF(AND(OR(D12=D$32,D12=D$33),E12=D$34),1,0)</f>
        <v>0</v>
      </c>
    </row>
    <row r="13" spans="1:10" ht="12.75">
      <c r="A13" s="23">
        <v>3</v>
      </c>
      <c r="B13" s="71"/>
      <c r="C13" s="65"/>
      <c r="D13" s="65"/>
      <c r="E13" s="65"/>
      <c r="F13" s="65"/>
      <c r="G13">
        <f t="shared" si="0"/>
        <v>0</v>
      </c>
      <c r="H13">
        <f t="shared" si="1"/>
        <v>0</v>
      </c>
      <c r="I13">
        <f t="shared" si="2"/>
        <v>0</v>
      </c>
      <c r="J13">
        <f t="shared" si="3"/>
        <v>0</v>
      </c>
    </row>
    <row r="14" spans="1:10" ht="12.75">
      <c r="A14" s="23">
        <v>4</v>
      </c>
      <c r="B14" s="71"/>
      <c r="C14" s="65"/>
      <c r="D14" s="65"/>
      <c r="E14" s="65"/>
      <c r="F14" s="65"/>
      <c r="G14">
        <f t="shared" si="0"/>
        <v>0</v>
      </c>
      <c r="H14">
        <f t="shared" si="1"/>
        <v>0</v>
      </c>
      <c r="I14">
        <f t="shared" si="2"/>
        <v>0</v>
      </c>
      <c r="J14">
        <f t="shared" si="3"/>
        <v>0</v>
      </c>
    </row>
    <row r="15" spans="1:10" ht="12.75">
      <c r="A15" s="23">
        <v>5</v>
      </c>
      <c r="B15" s="71"/>
      <c r="C15" s="65"/>
      <c r="D15" s="65"/>
      <c r="E15" s="65"/>
      <c r="F15" s="65"/>
      <c r="G15">
        <f t="shared" si="0"/>
        <v>0</v>
      </c>
      <c r="H15">
        <f t="shared" si="1"/>
        <v>0</v>
      </c>
      <c r="I15">
        <f t="shared" si="2"/>
        <v>0</v>
      </c>
      <c r="J15">
        <f t="shared" si="3"/>
        <v>0</v>
      </c>
    </row>
    <row r="16" spans="1:10" ht="12.75">
      <c r="A16" s="23">
        <v>6</v>
      </c>
      <c r="B16" s="71"/>
      <c r="C16" s="65"/>
      <c r="D16" s="65"/>
      <c r="E16" s="65"/>
      <c r="F16" s="65"/>
      <c r="G16">
        <f t="shared" si="0"/>
        <v>0</v>
      </c>
      <c r="H16">
        <f t="shared" si="1"/>
        <v>0</v>
      </c>
      <c r="I16">
        <f t="shared" si="2"/>
        <v>0</v>
      </c>
      <c r="J16">
        <f t="shared" si="3"/>
        <v>0</v>
      </c>
    </row>
    <row r="17" spans="1:10" ht="12.75">
      <c r="A17" s="23">
        <v>7</v>
      </c>
      <c r="B17" s="71"/>
      <c r="C17" s="65"/>
      <c r="D17" s="65"/>
      <c r="E17" s="65"/>
      <c r="F17" s="65"/>
      <c r="G17">
        <f t="shared" si="0"/>
        <v>0</v>
      </c>
      <c r="H17">
        <f t="shared" si="1"/>
        <v>0</v>
      </c>
      <c r="I17">
        <f t="shared" si="2"/>
        <v>0</v>
      </c>
      <c r="J17">
        <f t="shared" si="3"/>
        <v>0</v>
      </c>
    </row>
    <row r="18" spans="1:10" ht="12.75">
      <c r="A18" s="23">
        <v>8</v>
      </c>
      <c r="B18" s="71"/>
      <c r="C18" s="65"/>
      <c r="D18" s="65"/>
      <c r="E18" s="65"/>
      <c r="F18" s="65"/>
      <c r="G18">
        <f t="shared" si="0"/>
        <v>0</v>
      </c>
      <c r="H18">
        <f t="shared" si="1"/>
        <v>0</v>
      </c>
      <c r="I18">
        <f t="shared" si="2"/>
        <v>0</v>
      </c>
      <c r="J18">
        <f t="shared" si="3"/>
        <v>0</v>
      </c>
    </row>
    <row r="19" spans="1:10" ht="12.75">
      <c r="A19" s="23">
        <v>9</v>
      </c>
      <c r="B19" s="71"/>
      <c r="C19" s="65"/>
      <c r="D19" s="65"/>
      <c r="E19" s="65"/>
      <c r="F19" s="65"/>
      <c r="G19">
        <f t="shared" si="0"/>
        <v>0</v>
      </c>
      <c r="H19">
        <f t="shared" si="1"/>
        <v>0</v>
      </c>
      <c r="I19">
        <f t="shared" si="2"/>
        <v>0</v>
      </c>
      <c r="J19">
        <f t="shared" si="3"/>
        <v>0</v>
      </c>
    </row>
    <row r="20" spans="1:10" ht="12.75">
      <c r="A20" s="23">
        <v>10</v>
      </c>
      <c r="B20" s="71"/>
      <c r="C20" s="65"/>
      <c r="D20" s="65"/>
      <c r="E20" s="65"/>
      <c r="F20" s="65"/>
      <c r="G20">
        <f t="shared" si="0"/>
        <v>0</v>
      </c>
      <c r="H20">
        <f t="shared" si="1"/>
        <v>0</v>
      </c>
      <c r="I20">
        <f t="shared" si="2"/>
        <v>0</v>
      </c>
      <c r="J20">
        <f>IF(AND(OR(D20=D$32,D20=D$33),E20=D$34),1,0)</f>
        <v>0</v>
      </c>
    </row>
    <row r="21" spans="8:10" ht="12.75" hidden="1">
      <c r="H21">
        <f>SUM(H11:H20)</f>
        <v>0</v>
      </c>
      <c r="I21">
        <f>SUM(I11:I20)</f>
        <v>0</v>
      </c>
      <c r="J21">
        <f>SUM(J11:J20)</f>
        <v>0</v>
      </c>
    </row>
    <row r="22" spans="2:3" ht="12.75" hidden="1">
      <c r="B22" t="s">
        <v>391</v>
      </c>
      <c r="C22">
        <f>I21-H21</f>
        <v>0</v>
      </c>
    </row>
    <row r="23" spans="2:3" ht="12.75" hidden="1">
      <c r="B23" t="s">
        <v>398</v>
      </c>
      <c r="C23">
        <f>H21</f>
        <v>0</v>
      </c>
    </row>
    <row r="24" spans="2:4" ht="12.75" hidden="1">
      <c r="B24" t="str">
        <f>"Люди:доля - кто - "&amp;D24</f>
        <v>Люди:доля - кто - однокурсник</v>
      </c>
      <c r="C24" t="e">
        <f aca="true" t="shared" si="4" ref="C24:C30">COUNTIF(C$11:C$20,D24)/C$22</f>
        <v>#DIV/0!</v>
      </c>
      <c r="D24" t="s">
        <v>669</v>
      </c>
    </row>
    <row r="25" spans="2:4" ht="12.75" hidden="1">
      <c r="B25" t="str">
        <f aca="true" t="shared" si="5" ref="B25:B30">"Люди:доля - кто - "&amp;D25</f>
        <v>Люди:доля - кто - преподаватель</v>
      </c>
      <c r="C25" t="e">
        <f t="shared" si="4"/>
        <v>#DIV/0!</v>
      </c>
      <c r="D25" t="s">
        <v>670</v>
      </c>
    </row>
    <row r="26" spans="2:4" ht="12.75" hidden="1">
      <c r="B26" t="str">
        <f t="shared" si="5"/>
        <v>Люди:доля - кто - сотрудник вуза</v>
      </c>
      <c r="C26" t="e">
        <f t="shared" si="4"/>
        <v>#DIV/0!</v>
      </c>
      <c r="D26" t="s">
        <v>671</v>
      </c>
    </row>
    <row r="27" spans="2:4" ht="12.75" hidden="1">
      <c r="B27" t="str">
        <f t="shared" si="5"/>
        <v>Люди:доля - кто - родственник</v>
      </c>
      <c r="C27" t="e">
        <f t="shared" si="4"/>
        <v>#DIV/0!</v>
      </c>
      <c r="D27" t="s">
        <v>672</v>
      </c>
    </row>
    <row r="28" spans="2:4" ht="12.75" hidden="1">
      <c r="B28" t="str">
        <f t="shared" si="5"/>
        <v>Люди:доля - кто - специалист в профессии</v>
      </c>
      <c r="C28" t="e">
        <f t="shared" si="4"/>
        <v>#DIV/0!</v>
      </c>
      <c r="D28" t="s">
        <v>673</v>
      </c>
    </row>
    <row r="29" spans="2:4" ht="12.75" hidden="1">
      <c r="B29" t="str">
        <f t="shared" si="5"/>
        <v>Люди:доля - кто - психолог</v>
      </c>
      <c r="C29" t="e">
        <f t="shared" si="4"/>
        <v>#DIV/0!</v>
      </c>
      <c r="D29" t="s">
        <v>674</v>
      </c>
    </row>
    <row r="30" spans="2:4" ht="12.75" hidden="1">
      <c r="B30" t="str">
        <f t="shared" si="5"/>
        <v>Люди:доля - кто - др. </v>
      </c>
      <c r="C30" t="e">
        <f t="shared" si="4"/>
        <v>#DIV/0!</v>
      </c>
      <c r="D30" t="s">
        <v>675</v>
      </c>
    </row>
    <row r="31" spans="2:4" ht="12.75" hidden="1">
      <c r="B31" t="str">
        <f>"Люди:доля - отношение - "&amp;D31</f>
        <v>Люди:доля - отношение - позитивное</v>
      </c>
      <c r="C31" t="e">
        <f>COUNTIF(D$11:D$20,D31)/C$22</f>
        <v>#DIV/0!</v>
      </c>
      <c r="D31" t="s">
        <v>679</v>
      </c>
    </row>
    <row r="32" spans="2:4" ht="12.75" hidden="1">
      <c r="B32" t="str">
        <f>"Люди:доля - отношение - "&amp;D32</f>
        <v>Люди:доля - отношение - нейтральное</v>
      </c>
      <c r="C32" t="e">
        <f>COUNTIF(D$11:D$20,D32)/C$22</f>
        <v>#DIV/0!</v>
      </c>
      <c r="D32" t="s">
        <v>680</v>
      </c>
    </row>
    <row r="33" spans="2:4" ht="12.75" hidden="1">
      <c r="B33" t="str">
        <f>"Люди:доля - отношение - "&amp;D33</f>
        <v>Люди:доля - отношение - негативное</v>
      </c>
      <c r="C33" t="e">
        <f>COUNTIF(D$11:D$20,D33)/C$22</f>
        <v>#DIV/0!</v>
      </c>
      <c r="D33" t="s">
        <v>681</v>
      </c>
    </row>
    <row r="34" spans="2:4" ht="12.75" hidden="1">
      <c r="B34" t="str">
        <f>"Люди:доля - влияние - "&amp;D34</f>
        <v>Люди:доля - влияние - положительное</v>
      </c>
      <c r="C34" t="e">
        <f>COUNTIF(E$11:E$20,D34)/C$22</f>
        <v>#DIV/0!</v>
      </c>
      <c r="D34" t="s">
        <v>1058</v>
      </c>
    </row>
    <row r="35" spans="2:4" ht="12.75" hidden="1">
      <c r="B35" t="str">
        <f>"Люди:доля - влияние - "&amp;D35</f>
        <v>Люди:доля - влияние - отрицательное</v>
      </c>
      <c r="C35" t="e">
        <f>COUNTIF(E$11:E$20,D35)/C$22</f>
        <v>#DIV/0!</v>
      </c>
      <c r="D35" t="s">
        <v>1059</v>
      </c>
    </row>
    <row r="36" spans="2:4" ht="12.75" hidden="1">
      <c r="B36" t="str">
        <f>"Люди:доля - как повлиял - "&amp;D36</f>
        <v>Люди:доля - как повлиял - задавал образцы</v>
      </c>
      <c r="C36" t="e">
        <f>COUNTIF(F$11:F$20,D36)/C$22</f>
        <v>#DIV/0!</v>
      </c>
      <c r="D36" t="s">
        <v>682</v>
      </c>
    </row>
    <row r="37" spans="2:4" ht="12.75" hidden="1">
      <c r="B37" t="str">
        <f>"Люди:доля - как повлиял - "&amp;D37</f>
        <v>Люди:доля - как повлиял - помогал измениться</v>
      </c>
      <c r="C37" t="e">
        <f>COUNTIF(F$11:F$20,D37)/C$22</f>
        <v>#DIV/0!</v>
      </c>
      <c r="D37" t="s">
        <v>683</v>
      </c>
    </row>
    <row r="38" spans="2:4" ht="12.75" hidden="1">
      <c r="B38" t="str">
        <f>"Люди:доля - как повлиял - "&amp;D38</f>
        <v>Люди:доля - как повлиял - решал проблемы за Вас</v>
      </c>
      <c r="C38" t="e">
        <f>COUNTIF(F$11:F$20,D38)/C$22</f>
        <v>#DIV/0!</v>
      </c>
      <c r="D38" t="s">
        <v>684</v>
      </c>
    </row>
    <row r="39" spans="2:3" ht="12.75" hidden="1">
      <c r="B39" t="s">
        <v>389</v>
      </c>
      <c r="C39">
        <f>J21</f>
        <v>0</v>
      </c>
    </row>
    <row r="40" ht="12.75">
      <c r="B40">
        <f>IF(C22&gt;0,"Полностью заполнены данные для "&amp;C22&amp;" человек"&amp;IF(C22=1,"а",""),"")</f>
      </c>
    </row>
    <row r="41" ht="12.75">
      <c r="B41">
        <f>IF(C23&gt;0,"Начато, но не завершено описание для "&amp;C23&amp;" человек"&amp;IF(C23=1,"а",""),"")</f>
      </c>
    </row>
    <row r="43" ht="12.75">
      <c r="B43" s="74" t="s">
        <v>1076</v>
      </c>
    </row>
  </sheetData>
  <sheetProtection sheet="1" objects="1" scenarios="1"/>
  <mergeCells count="5">
    <mergeCell ref="B7:F7"/>
    <mergeCell ref="B3:F3"/>
    <mergeCell ref="B4:F4"/>
    <mergeCell ref="B5:F5"/>
    <mergeCell ref="B6:F6"/>
  </mergeCells>
  <conditionalFormatting sqref="B41">
    <cfRule type="expression" priority="1" dxfId="5" stopIfTrue="1">
      <formula>($C$23&gt;1)</formula>
    </cfRule>
  </conditionalFormatting>
  <dataValidations count="4">
    <dataValidation type="list" allowBlank="1" showInputMessage="1" showErrorMessage="1" sqref="E11:E20">
      <formula1>$H$6:$I$6</formula1>
    </dataValidation>
    <dataValidation type="list" allowBlank="1" showInputMessage="1" showErrorMessage="1" sqref="C11:C20">
      <formula1>$H$4:$N$4</formula1>
    </dataValidation>
    <dataValidation type="list" allowBlank="1" showInputMessage="1" showErrorMessage="1" sqref="D11:D20">
      <formula1>$H$5:$J$5</formula1>
    </dataValidation>
    <dataValidation type="list" allowBlank="1" showInputMessage="1" showErrorMessage="1" sqref="F11:F20">
      <formula1>$H$7:$J$7</formula1>
    </dataValidation>
  </dataValidations>
  <hyperlinks>
    <hyperlink ref="B43" location="'9-ВО проблемы'!B8" display="Продолжить"/>
  </hyperlinks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pane ySplit="3" topLeftCell="BM4" activePane="bottomLeft" state="frozen"/>
      <selection pane="topLeft" activeCell="B210" sqref="B210"/>
      <selection pane="bottomLeft" activeCell="B34" sqref="B34"/>
    </sheetView>
  </sheetViews>
  <sheetFormatPr defaultColWidth="9.00390625" defaultRowHeight="12.75"/>
  <cols>
    <col min="1" max="1" width="4.625" style="0" customWidth="1"/>
    <col min="2" max="2" width="76.00390625" style="0" customWidth="1"/>
    <col min="3" max="4" width="26.625" style="0" customWidth="1"/>
    <col min="5" max="10" width="9.125" style="0" hidden="1" customWidth="1"/>
    <col min="11" max="11" width="0" style="0" hidden="1" customWidth="1"/>
  </cols>
  <sheetData>
    <row r="1" ht="12.75">
      <c r="A1" t="s">
        <v>273</v>
      </c>
    </row>
    <row r="3" spans="2:4" ht="32.25" customHeight="1">
      <c r="B3" s="151" t="s">
        <v>275</v>
      </c>
      <c r="C3" s="151"/>
      <c r="D3" s="151"/>
    </row>
    <row r="4" spans="1:10" ht="33" customHeight="1">
      <c r="A4" s="20" t="s">
        <v>1027</v>
      </c>
      <c r="B4" s="172" t="s">
        <v>281</v>
      </c>
      <c r="C4" s="151"/>
      <c r="D4" s="151"/>
      <c r="F4" t="s">
        <v>276</v>
      </c>
      <c r="G4" t="s">
        <v>277</v>
      </c>
      <c r="H4" t="s">
        <v>278</v>
      </c>
      <c r="I4" t="s">
        <v>279</v>
      </c>
      <c r="J4" t="s">
        <v>280</v>
      </c>
    </row>
    <row r="5" spans="1:8" ht="88.5" customHeight="1">
      <c r="A5" s="20" t="s">
        <v>1028</v>
      </c>
      <c r="B5" s="172" t="s">
        <v>337</v>
      </c>
      <c r="C5" s="151"/>
      <c r="D5" s="151"/>
      <c r="F5" t="s">
        <v>283</v>
      </c>
      <c r="G5" t="s">
        <v>284</v>
      </c>
      <c r="H5" t="s">
        <v>285</v>
      </c>
    </row>
    <row r="7" spans="1:8" ht="12.75">
      <c r="A7" s="21"/>
      <c r="B7" s="22" t="s">
        <v>282</v>
      </c>
      <c r="C7" s="22" t="s">
        <v>286</v>
      </c>
      <c r="D7" s="22" t="s">
        <v>287</v>
      </c>
      <c r="F7" s="58" t="s">
        <v>396</v>
      </c>
      <c r="G7" s="59" t="s">
        <v>397</v>
      </c>
      <c r="H7" t="s">
        <v>634</v>
      </c>
    </row>
    <row r="8" spans="1:8" ht="12.75">
      <c r="A8" s="23">
        <v>1</v>
      </c>
      <c r="B8" s="71"/>
      <c r="C8" s="65"/>
      <c r="D8" s="65"/>
      <c r="E8">
        <f>COUNTA(B8:D8)</f>
        <v>0</v>
      </c>
      <c r="F8">
        <f>IF(AND(E8&gt;0,E8&lt;3),1,0)</f>
        <v>0</v>
      </c>
      <c r="G8">
        <f>IF(E8&gt;0,1,0)</f>
        <v>0</v>
      </c>
      <c r="H8">
        <f>IF(AND(C8=D$21,D8=D$28),1,0)</f>
        <v>0</v>
      </c>
    </row>
    <row r="9" spans="1:8" ht="12.75">
      <c r="A9" s="23">
        <v>2</v>
      </c>
      <c r="B9" s="71"/>
      <c r="C9" s="65"/>
      <c r="D9" s="65"/>
      <c r="E9">
        <f aca="true" t="shared" si="0" ref="E9:E17">COUNTA(B9:D9)</f>
        <v>0</v>
      </c>
      <c r="F9">
        <f aca="true" t="shared" si="1" ref="F9:F17">IF(AND(E9&gt;0,E9&lt;3),1,0)</f>
        <v>0</v>
      </c>
      <c r="G9">
        <f aca="true" t="shared" si="2" ref="G9:G17">IF(E9&gt;0,1,0)</f>
        <v>0</v>
      </c>
      <c r="H9">
        <f aca="true" t="shared" si="3" ref="H9:H17">IF(AND(C9=D$21,D9=D$28),1,0)</f>
        <v>0</v>
      </c>
    </row>
    <row r="10" spans="1:8" ht="12.75">
      <c r="A10" s="23">
        <v>3</v>
      </c>
      <c r="B10" s="71"/>
      <c r="C10" s="65"/>
      <c r="D10" s="65"/>
      <c r="E10">
        <f t="shared" si="0"/>
        <v>0</v>
      </c>
      <c r="F10">
        <f t="shared" si="1"/>
        <v>0</v>
      </c>
      <c r="G10">
        <f t="shared" si="2"/>
        <v>0</v>
      </c>
      <c r="H10">
        <f t="shared" si="3"/>
        <v>0</v>
      </c>
    </row>
    <row r="11" spans="1:8" ht="12.75">
      <c r="A11" s="23">
        <v>4</v>
      </c>
      <c r="B11" s="71"/>
      <c r="C11" s="65"/>
      <c r="D11" s="65"/>
      <c r="E11">
        <f t="shared" si="0"/>
        <v>0</v>
      </c>
      <c r="F11">
        <f t="shared" si="1"/>
        <v>0</v>
      </c>
      <c r="G11">
        <f t="shared" si="2"/>
        <v>0</v>
      </c>
      <c r="H11">
        <f t="shared" si="3"/>
        <v>0</v>
      </c>
    </row>
    <row r="12" spans="1:8" ht="12.75">
      <c r="A12" s="23">
        <v>5</v>
      </c>
      <c r="B12" s="71"/>
      <c r="C12" s="65"/>
      <c r="D12" s="65"/>
      <c r="E12">
        <f t="shared" si="0"/>
        <v>0</v>
      </c>
      <c r="F12">
        <f t="shared" si="1"/>
        <v>0</v>
      </c>
      <c r="G12">
        <f t="shared" si="2"/>
        <v>0</v>
      </c>
      <c r="H12">
        <f t="shared" si="3"/>
        <v>0</v>
      </c>
    </row>
    <row r="13" spans="1:8" ht="12.75">
      <c r="A13" s="23">
        <v>6</v>
      </c>
      <c r="B13" s="71"/>
      <c r="C13" s="65"/>
      <c r="D13" s="65"/>
      <c r="E13">
        <f t="shared" si="0"/>
        <v>0</v>
      </c>
      <c r="F13">
        <f t="shared" si="1"/>
        <v>0</v>
      </c>
      <c r="G13">
        <f t="shared" si="2"/>
        <v>0</v>
      </c>
      <c r="H13">
        <f t="shared" si="3"/>
        <v>0</v>
      </c>
    </row>
    <row r="14" spans="1:8" ht="12.75">
      <c r="A14" s="23">
        <v>7</v>
      </c>
      <c r="B14" s="71"/>
      <c r="C14" s="65"/>
      <c r="D14" s="65"/>
      <c r="E14">
        <f t="shared" si="0"/>
        <v>0</v>
      </c>
      <c r="F14">
        <f t="shared" si="1"/>
        <v>0</v>
      </c>
      <c r="G14">
        <f t="shared" si="2"/>
        <v>0</v>
      </c>
      <c r="H14">
        <f t="shared" si="3"/>
        <v>0</v>
      </c>
    </row>
    <row r="15" spans="1:8" ht="12.75">
      <c r="A15" s="23">
        <v>8</v>
      </c>
      <c r="B15" s="71"/>
      <c r="C15" s="65"/>
      <c r="D15" s="65"/>
      <c r="E15">
        <f t="shared" si="0"/>
        <v>0</v>
      </c>
      <c r="F15">
        <f t="shared" si="1"/>
        <v>0</v>
      </c>
      <c r="G15">
        <f t="shared" si="2"/>
        <v>0</v>
      </c>
      <c r="H15">
        <f t="shared" si="3"/>
        <v>0</v>
      </c>
    </row>
    <row r="16" spans="1:8" ht="12.75">
      <c r="A16" s="23">
        <v>9</v>
      </c>
      <c r="B16" s="71"/>
      <c r="C16" s="65"/>
      <c r="D16" s="65"/>
      <c r="E16">
        <f t="shared" si="0"/>
        <v>0</v>
      </c>
      <c r="F16">
        <f t="shared" si="1"/>
        <v>0</v>
      </c>
      <c r="G16">
        <f t="shared" si="2"/>
        <v>0</v>
      </c>
      <c r="H16">
        <f t="shared" si="3"/>
        <v>0</v>
      </c>
    </row>
    <row r="17" spans="1:8" ht="12.75">
      <c r="A17" s="23">
        <v>10</v>
      </c>
      <c r="B17" s="71"/>
      <c r="C17" s="65"/>
      <c r="D17" s="65"/>
      <c r="E17">
        <f t="shared" si="0"/>
        <v>0</v>
      </c>
      <c r="F17">
        <f t="shared" si="1"/>
        <v>0</v>
      </c>
      <c r="G17">
        <f t="shared" si="2"/>
        <v>0</v>
      </c>
      <c r="H17">
        <f t="shared" si="3"/>
        <v>0</v>
      </c>
    </row>
    <row r="18" spans="6:8" ht="12.75" hidden="1">
      <c r="F18">
        <f>SUM(F8:F17)</f>
        <v>0</v>
      </c>
      <c r="G18">
        <f>SUM(G8:G17)</f>
        <v>0</v>
      </c>
      <c r="H18">
        <f>SUM(H8:H17)</f>
        <v>0</v>
      </c>
    </row>
    <row r="19" spans="2:3" ht="12.75" hidden="1">
      <c r="B19" t="s">
        <v>565</v>
      </c>
      <c r="C19">
        <f>G18-F18</f>
        <v>0</v>
      </c>
    </row>
    <row r="20" spans="2:3" ht="12.75" hidden="1">
      <c r="B20" t="s">
        <v>566</v>
      </c>
      <c r="C20">
        <f>F18</f>
        <v>0</v>
      </c>
    </row>
    <row r="21" spans="2:4" ht="12.75" hidden="1">
      <c r="B21" t="str">
        <f>"Проблемы:доля - реш. зависит - "&amp;D21</f>
        <v>Проблемы:доля - реш. зависит - самих студентов</v>
      </c>
      <c r="C21" t="e">
        <f>COUNTIF(C$8:C$17,D21)/C$19</f>
        <v>#DIV/0!</v>
      </c>
      <c r="D21" t="s">
        <v>276</v>
      </c>
    </row>
    <row r="22" spans="2:4" ht="12.75" hidden="1">
      <c r="B22" t="str">
        <f>"Проблемы:доля - реш. зависит - "&amp;D22</f>
        <v>Проблемы:доля - реш. зависит - преподавателей</v>
      </c>
      <c r="C22" t="e">
        <f>COUNTIF(C$8:C$17,D22)/C$19</f>
        <v>#DIV/0!</v>
      </c>
      <c r="D22" t="s">
        <v>277</v>
      </c>
    </row>
    <row r="23" spans="2:4" ht="12.75" hidden="1">
      <c r="B23" t="str">
        <f>"Проблемы:доля - реш. зависит - "&amp;D23</f>
        <v>Проблемы:доля - реш. зависит - руководства вуза</v>
      </c>
      <c r="C23" t="e">
        <f>COUNTIF(C$8:C$17,D23)/C$19</f>
        <v>#DIV/0!</v>
      </c>
      <c r="D23" t="s">
        <v>278</v>
      </c>
    </row>
    <row r="24" spans="2:4" ht="12.75" hidden="1">
      <c r="B24" t="str">
        <f>"Проблемы:доля - реш. зависит - "&amp;D24</f>
        <v>Проблемы:доля - реш. зависит - государства</v>
      </c>
      <c r="C24" t="e">
        <f>COUNTIF(C$8:C$17,D24)/C$19</f>
        <v>#DIV/0!</v>
      </c>
      <c r="D24" t="s">
        <v>279</v>
      </c>
    </row>
    <row r="25" spans="2:4" ht="12.75" hidden="1">
      <c r="B25" t="str">
        <f>"Проблемы:доля - реш. зависит - "&amp;D25</f>
        <v>Проблемы:доля - реш. зависит - общества в целом</v>
      </c>
      <c r="C25" t="e">
        <f>COUNTIF(C$8:C$17,D25)/C$19</f>
        <v>#DIV/0!</v>
      </c>
      <c r="D25" t="s">
        <v>280</v>
      </c>
    </row>
    <row r="26" spans="2:4" ht="12.75" hidden="1">
      <c r="B26" t="str">
        <f>"Проблемы:доля - если не будет - "&amp;D26</f>
        <v>Проблемы:доля - если не будет - станет лучше</v>
      </c>
      <c r="C26" t="e">
        <f>COUNTIF(D$8:D$17,D26)/C$19</f>
        <v>#DIV/0!</v>
      </c>
      <c r="D26" t="s">
        <v>283</v>
      </c>
    </row>
    <row r="27" spans="2:4" ht="12.75" hidden="1">
      <c r="B27" t="str">
        <f>"Проблемы:доля - если не будет - "&amp;D27</f>
        <v>Проблемы:доля - если не будет - не изменится</v>
      </c>
      <c r="C27" t="e">
        <f>COUNTIF(D$8:D$17,D27)/C$19</f>
        <v>#DIV/0!</v>
      </c>
      <c r="D27" t="s">
        <v>284</v>
      </c>
    </row>
    <row r="28" spans="2:4" ht="12.75" hidden="1">
      <c r="B28" t="str">
        <f>"Проблемы:доля - если не будет - "&amp;D28</f>
        <v>Проблемы:доля - если не будет - станет хуже</v>
      </c>
      <c r="C28" t="e">
        <f>COUNTIF(D$8:D$17,D28)/C$19</f>
        <v>#DIV/0!</v>
      </c>
      <c r="D28" t="s">
        <v>285</v>
      </c>
    </row>
    <row r="29" spans="2:3" ht="12.75" hidden="1">
      <c r="B29" t="s">
        <v>1060</v>
      </c>
      <c r="C29">
        <f>H18</f>
        <v>0</v>
      </c>
    </row>
    <row r="31" ht="12.75">
      <c r="B31">
        <f>IF(C19&gt;0,"Полностью заполнены данные для "&amp;C19&amp;" проблем"&amp;IF(C19=1,"ы",""),"")</f>
      </c>
    </row>
    <row r="32" ht="12.75">
      <c r="B32">
        <f>IF(C20&gt;0,"Начато, но не завершено описание "&amp;C20&amp;" проблем"&amp;IF(C20=1,"ы",""),"")</f>
      </c>
    </row>
    <row r="34" ht="12.75">
      <c r="B34" s="74" t="s">
        <v>1076</v>
      </c>
    </row>
  </sheetData>
  <sheetProtection sheet="1" objects="1" scenarios="1"/>
  <mergeCells count="3">
    <mergeCell ref="B3:D3"/>
    <mergeCell ref="B4:D4"/>
    <mergeCell ref="B5:D5"/>
  </mergeCells>
  <conditionalFormatting sqref="B32">
    <cfRule type="expression" priority="1" dxfId="5" stopIfTrue="1">
      <formula>($C$20&gt;1)</formula>
    </cfRule>
  </conditionalFormatting>
  <dataValidations count="2">
    <dataValidation type="list" allowBlank="1" showInputMessage="1" showErrorMessage="1" sqref="D8:D17">
      <formula1>$F$5:$H$5</formula1>
    </dataValidation>
    <dataValidation type="list" allowBlank="1" showInputMessage="1" showErrorMessage="1" sqref="C8:C17">
      <formula1>$F$4:$J$4</formula1>
    </dataValidation>
  </dataValidations>
  <hyperlinks>
    <hyperlink ref="B34" location="'10-ВО реальное обучение'!B3" display="Продолжить"/>
  </hyperlink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"/>
  <dimension ref="A1:T29"/>
  <sheetViews>
    <sheetView workbookViewId="0" topLeftCell="A1">
      <pane ySplit="2" topLeftCell="BM3" activePane="bottomLeft" state="frozen"/>
      <selection pane="topLeft" activeCell="B210" sqref="B210"/>
      <selection pane="bottomLeft" activeCell="B3" sqref="B3"/>
    </sheetView>
  </sheetViews>
  <sheetFormatPr defaultColWidth="9.00390625" defaultRowHeight="12.75"/>
  <cols>
    <col min="1" max="1" width="46.625" style="3" customWidth="1"/>
    <col min="2" max="8" width="3.875" style="0" customWidth="1"/>
    <col min="9" max="9" width="46.625" style="2" customWidth="1"/>
    <col min="10" max="10" width="14.00390625" style="0" customWidth="1"/>
    <col min="11" max="11" width="11.00390625" style="0" hidden="1" customWidth="1"/>
    <col min="12" max="18" width="4.25390625" style="0" hidden="1" customWidth="1"/>
    <col min="19" max="19" width="0" style="0" hidden="1" customWidth="1"/>
    <col min="20" max="20" width="3.25390625" style="0" hidden="1" customWidth="1"/>
  </cols>
  <sheetData>
    <row r="1" spans="1:11" ht="90" customHeight="1">
      <c r="A1" s="152" t="s">
        <v>233</v>
      </c>
      <c r="B1" s="173"/>
      <c r="C1" s="173"/>
      <c r="D1" s="173"/>
      <c r="E1" s="173"/>
      <c r="F1" s="173"/>
      <c r="G1" s="173"/>
      <c r="H1" s="173"/>
      <c r="I1" s="173"/>
      <c r="K1" t="s">
        <v>733</v>
      </c>
    </row>
    <row r="2" spans="2:8" ht="12.75">
      <c r="B2" s="6">
        <v>3</v>
      </c>
      <c r="C2" s="6">
        <v>2</v>
      </c>
      <c r="D2" s="6">
        <v>1</v>
      </c>
      <c r="E2" s="6">
        <v>0</v>
      </c>
      <c r="F2" s="6">
        <v>1</v>
      </c>
      <c r="G2" s="6">
        <v>2</v>
      </c>
      <c r="H2" s="6">
        <v>3</v>
      </c>
    </row>
    <row r="3" spans="1:20" ht="18.75" customHeight="1">
      <c r="A3" s="4" t="s">
        <v>645</v>
      </c>
      <c r="B3" s="16"/>
      <c r="C3" s="16"/>
      <c r="D3" s="16"/>
      <c r="E3" s="16"/>
      <c r="F3" s="16"/>
      <c r="G3" s="16"/>
      <c r="H3" s="16"/>
      <c r="I3" s="5" t="s">
        <v>646</v>
      </c>
      <c r="K3">
        <f>SUM(L3:R3)</f>
        <v>0</v>
      </c>
      <c r="L3">
        <f aca="true" t="shared" si="0" ref="L3:M27">IF(ISBLANK(B3),0,1)</f>
        <v>0</v>
      </c>
      <c r="M3">
        <f t="shared" si="0"/>
        <v>0</v>
      </c>
      <c r="N3">
        <f aca="true" t="shared" si="1" ref="N3:N27">IF(ISBLANK(D3),0,1)</f>
        <v>0</v>
      </c>
      <c r="O3">
        <f aca="true" t="shared" si="2" ref="O3:O27">IF(ISBLANK(E3),0,1)</f>
        <v>0</v>
      </c>
      <c r="P3">
        <f aca="true" t="shared" si="3" ref="P3:P27">IF(ISBLANK(F3),0,1)</f>
        <v>0</v>
      </c>
      <c r="Q3">
        <f aca="true" t="shared" si="4" ref="Q3:Q27">IF(ISBLANK(G3),0,1)</f>
        <v>0</v>
      </c>
      <c r="R3">
        <f aca="true" t="shared" si="5" ref="R3:R27">IF(ISBLANK(H3),0,1)</f>
        <v>0</v>
      </c>
      <c r="S3" t="e">
        <f>HLOOKUP(1,L3:R$28,27-T3,0)</f>
        <v>#N/A</v>
      </c>
      <c r="T3">
        <v>1</v>
      </c>
    </row>
    <row r="4" spans="1:20" ht="18.75" customHeight="1">
      <c r="A4" s="4" t="s">
        <v>694</v>
      </c>
      <c r="B4" s="16"/>
      <c r="C4" s="16"/>
      <c r="D4" s="16"/>
      <c r="E4" s="16"/>
      <c r="F4" s="16"/>
      <c r="G4" s="16"/>
      <c r="H4" s="16"/>
      <c r="I4" s="5" t="s">
        <v>695</v>
      </c>
      <c r="K4">
        <f aca="true" t="shared" si="6" ref="K4:K27">SUM(L4:R4)</f>
        <v>0</v>
      </c>
      <c r="L4">
        <f aca="true" t="shared" si="7" ref="L4:L27">IF(ISBLANK(B4),0,1)</f>
        <v>0</v>
      </c>
      <c r="M4">
        <f t="shared" si="0"/>
        <v>0</v>
      </c>
      <c r="N4">
        <f t="shared" si="1"/>
        <v>0</v>
      </c>
      <c r="O4">
        <f t="shared" si="2"/>
        <v>0</v>
      </c>
      <c r="P4">
        <f t="shared" si="3"/>
        <v>0</v>
      </c>
      <c r="Q4">
        <f t="shared" si="4"/>
        <v>0</v>
      </c>
      <c r="R4">
        <f t="shared" si="5"/>
        <v>0</v>
      </c>
      <c r="S4" t="e">
        <f>HLOOKUP(1,L4:R$28,27-T4,0)</f>
        <v>#N/A</v>
      </c>
      <c r="T4">
        <v>2</v>
      </c>
    </row>
    <row r="5" spans="1:20" ht="25.5">
      <c r="A5" s="4" t="s">
        <v>647</v>
      </c>
      <c r="B5" s="16"/>
      <c r="C5" s="16"/>
      <c r="D5" s="16"/>
      <c r="E5" s="16"/>
      <c r="F5" s="16"/>
      <c r="G5" s="16"/>
      <c r="H5" s="16"/>
      <c r="I5" s="5" t="s">
        <v>696</v>
      </c>
      <c r="K5">
        <f t="shared" si="6"/>
        <v>0</v>
      </c>
      <c r="L5">
        <f t="shared" si="7"/>
        <v>0</v>
      </c>
      <c r="M5">
        <f t="shared" si="0"/>
        <v>0</v>
      </c>
      <c r="N5">
        <f t="shared" si="1"/>
        <v>0</v>
      </c>
      <c r="O5">
        <f t="shared" si="2"/>
        <v>0</v>
      </c>
      <c r="P5">
        <f t="shared" si="3"/>
        <v>0</v>
      </c>
      <c r="Q5">
        <f t="shared" si="4"/>
        <v>0</v>
      </c>
      <c r="R5">
        <f t="shared" si="5"/>
        <v>0</v>
      </c>
      <c r="S5" t="e">
        <f>HLOOKUP(1,L5:R$28,27-T5,0)</f>
        <v>#N/A</v>
      </c>
      <c r="T5">
        <v>3</v>
      </c>
    </row>
    <row r="6" spans="1:20" ht="38.25">
      <c r="A6" s="4" t="s">
        <v>697</v>
      </c>
      <c r="B6" s="16"/>
      <c r="C6" s="16"/>
      <c r="D6" s="16"/>
      <c r="E6" s="16"/>
      <c r="F6" s="16"/>
      <c r="G6" s="16"/>
      <c r="H6" s="16"/>
      <c r="I6" s="5" t="s">
        <v>648</v>
      </c>
      <c r="K6">
        <f t="shared" si="6"/>
        <v>0</v>
      </c>
      <c r="L6">
        <f t="shared" si="7"/>
        <v>0</v>
      </c>
      <c r="M6">
        <f t="shared" si="0"/>
        <v>0</v>
      </c>
      <c r="N6">
        <f t="shared" si="1"/>
        <v>0</v>
      </c>
      <c r="O6">
        <f t="shared" si="2"/>
        <v>0</v>
      </c>
      <c r="P6">
        <f t="shared" si="3"/>
        <v>0</v>
      </c>
      <c r="Q6">
        <f t="shared" si="4"/>
        <v>0</v>
      </c>
      <c r="R6">
        <f t="shared" si="5"/>
        <v>0</v>
      </c>
      <c r="S6" t="e">
        <f>HLOOKUP(1,L6:R$28,27-T6,0)</f>
        <v>#N/A</v>
      </c>
      <c r="T6">
        <v>4</v>
      </c>
    </row>
    <row r="7" spans="1:20" ht="18.75" customHeight="1">
      <c r="A7" s="4" t="s">
        <v>649</v>
      </c>
      <c r="B7" s="16"/>
      <c r="C7" s="16"/>
      <c r="D7" s="16"/>
      <c r="E7" s="16"/>
      <c r="F7" s="16"/>
      <c r="G7" s="16"/>
      <c r="H7" s="16"/>
      <c r="I7" s="5" t="s">
        <v>698</v>
      </c>
      <c r="K7">
        <f t="shared" si="6"/>
        <v>0</v>
      </c>
      <c r="L7">
        <f t="shared" si="7"/>
        <v>0</v>
      </c>
      <c r="M7">
        <f t="shared" si="0"/>
        <v>0</v>
      </c>
      <c r="N7">
        <f t="shared" si="1"/>
        <v>0</v>
      </c>
      <c r="O7">
        <f t="shared" si="2"/>
        <v>0</v>
      </c>
      <c r="P7">
        <f t="shared" si="3"/>
        <v>0</v>
      </c>
      <c r="Q7">
        <f t="shared" si="4"/>
        <v>0</v>
      </c>
      <c r="R7">
        <f t="shared" si="5"/>
        <v>0</v>
      </c>
      <c r="S7" t="e">
        <f>HLOOKUP(1,L7:R$28,27-T7,0)</f>
        <v>#N/A</v>
      </c>
      <c r="T7">
        <v>5</v>
      </c>
    </row>
    <row r="8" spans="1:20" ht="25.5">
      <c r="A8" s="4" t="s">
        <v>650</v>
      </c>
      <c r="B8" s="16"/>
      <c r="C8" s="16"/>
      <c r="D8" s="16"/>
      <c r="E8" s="16"/>
      <c r="F8" s="16"/>
      <c r="G8" s="16"/>
      <c r="H8" s="16"/>
      <c r="I8" s="5" t="s">
        <v>651</v>
      </c>
      <c r="K8">
        <f t="shared" si="6"/>
        <v>0</v>
      </c>
      <c r="L8">
        <f t="shared" si="7"/>
        <v>0</v>
      </c>
      <c r="M8">
        <f t="shared" si="0"/>
        <v>0</v>
      </c>
      <c r="N8">
        <f t="shared" si="1"/>
        <v>0</v>
      </c>
      <c r="O8">
        <f t="shared" si="2"/>
        <v>0</v>
      </c>
      <c r="P8">
        <f t="shared" si="3"/>
        <v>0</v>
      </c>
      <c r="Q8">
        <f t="shared" si="4"/>
        <v>0</v>
      </c>
      <c r="R8">
        <f t="shared" si="5"/>
        <v>0</v>
      </c>
      <c r="S8" t="e">
        <f>HLOOKUP(1,L8:R$28,27-T8,0)</f>
        <v>#N/A</v>
      </c>
      <c r="T8">
        <v>6</v>
      </c>
    </row>
    <row r="9" spans="1:20" ht="25.5">
      <c r="A9" s="4" t="s">
        <v>652</v>
      </c>
      <c r="B9" s="16"/>
      <c r="C9" s="16"/>
      <c r="D9" s="16"/>
      <c r="E9" s="16"/>
      <c r="F9" s="16"/>
      <c r="G9" s="16"/>
      <c r="H9" s="16"/>
      <c r="I9" s="5" t="s">
        <v>653</v>
      </c>
      <c r="K9">
        <f t="shared" si="6"/>
        <v>0</v>
      </c>
      <c r="L9">
        <f t="shared" si="7"/>
        <v>0</v>
      </c>
      <c r="M9">
        <f t="shared" si="0"/>
        <v>0</v>
      </c>
      <c r="N9">
        <f t="shared" si="1"/>
        <v>0</v>
      </c>
      <c r="O9">
        <f t="shared" si="2"/>
        <v>0</v>
      </c>
      <c r="P9">
        <f t="shared" si="3"/>
        <v>0</v>
      </c>
      <c r="Q9">
        <f t="shared" si="4"/>
        <v>0</v>
      </c>
      <c r="R9">
        <f t="shared" si="5"/>
        <v>0</v>
      </c>
      <c r="S9" t="e">
        <f>HLOOKUP(1,L9:R$28,27-T9,0)</f>
        <v>#N/A</v>
      </c>
      <c r="T9">
        <v>7</v>
      </c>
    </row>
    <row r="10" spans="1:20" ht="25.5">
      <c r="A10" s="4" t="s">
        <v>0</v>
      </c>
      <c r="B10" s="16"/>
      <c r="C10" s="16"/>
      <c r="D10" s="16"/>
      <c r="E10" s="16"/>
      <c r="F10" s="16"/>
      <c r="G10" s="16"/>
      <c r="H10" s="16"/>
      <c r="I10" s="5" t="s">
        <v>1</v>
      </c>
      <c r="K10">
        <f t="shared" si="6"/>
        <v>0</v>
      </c>
      <c r="L10">
        <f t="shared" si="7"/>
        <v>0</v>
      </c>
      <c r="M10">
        <f t="shared" si="0"/>
        <v>0</v>
      </c>
      <c r="N10">
        <f t="shared" si="1"/>
        <v>0</v>
      </c>
      <c r="O10">
        <f t="shared" si="2"/>
        <v>0</v>
      </c>
      <c r="P10">
        <f t="shared" si="3"/>
        <v>0</v>
      </c>
      <c r="Q10">
        <f t="shared" si="4"/>
        <v>0</v>
      </c>
      <c r="R10">
        <f t="shared" si="5"/>
        <v>0</v>
      </c>
      <c r="S10" t="e">
        <f>HLOOKUP(1,L10:R$28,27-T10,0)</f>
        <v>#N/A</v>
      </c>
      <c r="T10">
        <v>8</v>
      </c>
    </row>
    <row r="11" spans="1:20" ht="25.5">
      <c r="A11" s="4" t="s">
        <v>2</v>
      </c>
      <c r="B11" s="16"/>
      <c r="C11" s="16"/>
      <c r="D11" s="16"/>
      <c r="E11" s="16"/>
      <c r="F11" s="16"/>
      <c r="G11" s="16"/>
      <c r="H11" s="16"/>
      <c r="I11" s="5" t="s">
        <v>3</v>
      </c>
      <c r="K11">
        <f t="shared" si="6"/>
        <v>0</v>
      </c>
      <c r="L11">
        <f t="shared" si="7"/>
        <v>0</v>
      </c>
      <c r="M11">
        <f t="shared" si="0"/>
        <v>0</v>
      </c>
      <c r="N11">
        <f t="shared" si="1"/>
        <v>0</v>
      </c>
      <c r="O11">
        <f t="shared" si="2"/>
        <v>0</v>
      </c>
      <c r="P11">
        <f t="shared" si="3"/>
        <v>0</v>
      </c>
      <c r="Q11">
        <f t="shared" si="4"/>
        <v>0</v>
      </c>
      <c r="R11">
        <f t="shared" si="5"/>
        <v>0</v>
      </c>
      <c r="S11" t="e">
        <f>HLOOKUP(1,L11:R$28,27-T11,0)</f>
        <v>#N/A</v>
      </c>
      <c r="T11">
        <v>9</v>
      </c>
    </row>
    <row r="12" spans="1:20" ht="25.5">
      <c r="A12" s="4" t="s">
        <v>699</v>
      </c>
      <c r="B12" s="16"/>
      <c r="C12" s="16"/>
      <c r="D12" s="16"/>
      <c r="E12" s="16"/>
      <c r="F12" s="16"/>
      <c r="G12" s="16"/>
      <c r="H12" s="16"/>
      <c r="I12" s="5" t="s">
        <v>700</v>
      </c>
      <c r="K12">
        <f t="shared" si="6"/>
        <v>0</v>
      </c>
      <c r="L12">
        <f t="shared" si="7"/>
        <v>0</v>
      </c>
      <c r="M12">
        <f t="shared" si="0"/>
        <v>0</v>
      </c>
      <c r="N12">
        <f t="shared" si="1"/>
        <v>0</v>
      </c>
      <c r="O12">
        <f t="shared" si="2"/>
        <v>0</v>
      </c>
      <c r="P12">
        <f t="shared" si="3"/>
        <v>0</v>
      </c>
      <c r="Q12">
        <f t="shared" si="4"/>
        <v>0</v>
      </c>
      <c r="R12">
        <f t="shared" si="5"/>
        <v>0</v>
      </c>
      <c r="S12" t="e">
        <f>HLOOKUP(1,L12:R$28,27-T12,0)</f>
        <v>#N/A</v>
      </c>
      <c r="T12">
        <v>10</v>
      </c>
    </row>
    <row r="13" spans="1:20" ht="25.5">
      <c r="A13" s="4" t="s">
        <v>4</v>
      </c>
      <c r="B13" s="16"/>
      <c r="C13" s="16"/>
      <c r="D13" s="16"/>
      <c r="E13" s="16"/>
      <c r="F13" s="16"/>
      <c r="G13" s="16"/>
      <c r="H13" s="16"/>
      <c r="I13" s="5" t="s">
        <v>5</v>
      </c>
      <c r="K13">
        <f t="shared" si="6"/>
        <v>0</v>
      </c>
      <c r="L13">
        <f t="shared" si="7"/>
        <v>0</v>
      </c>
      <c r="M13">
        <f t="shared" si="0"/>
        <v>0</v>
      </c>
      <c r="N13">
        <f t="shared" si="1"/>
        <v>0</v>
      </c>
      <c r="O13">
        <f t="shared" si="2"/>
        <v>0</v>
      </c>
      <c r="P13">
        <f t="shared" si="3"/>
        <v>0</v>
      </c>
      <c r="Q13">
        <f t="shared" si="4"/>
        <v>0</v>
      </c>
      <c r="R13">
        <f t="shared" si="5"/>
        <v>0</v>
      </c>
      <c r="S13" t="e">
        <f>HLOOKUP(1,L13:R$28,27-T13,0)</f>
        <v>#N/A</v>
      </c>
      <c r="T13">
        <v>11</v>
      </c>
    </row>
    <row r="14" spans="1:20" ht="38.25">
      <c r="A14" s="4" t="s">
        <v>730</v>
      </c>
      <c r="B14" s="16"/>
      <c r="C14" s="16"/>
      <c r="D14" s="16"/>
      <c r="E14" s="16"/>
      <c r="F14" s="16"/>
      <c r="G14" s="16"/>
      <c r="H14" s="16"/>
      <c r="I14" s="5" t="s">
        <v>6</v>
      </c>
      <c r="K14">
        <f t="shared" si="6"/>
        <v>0</v>
      </c>
      <c r="L14">
        <f t="shared" si="7"/>
        <v>0</v>
      </c>
      <c r="M14">
        <f t="shared" si="0"/>
        <v>0</v>
      </c>
      <c r="N14">
        <f t="shared" si="1"/>
        <v>0</v>
      </c>
      <c r="O14">
        <f t="shared" si="2"/>
        <v>0</v>
      </c>
      <c r="P14">
        <f t="shared" si="3"/>
        <v>0</v>
      </c>
      <c r="Q14">
        <f t="shared" si="4"/>
        <v>0</v>
      </c>
      <c r="R14">
        <f t="shared" si="5"/>
        <v>0</v>
      </c>
      <c r="S14" t="e">
        <f>HLOOKUP(1,L14:R$28,27-T14,0)</f>
        <v>#N/A</v>
      </c>
      <c r="T14">
        <v>12</v>
      </c>
    </row>
    <row r="15" spans="1:20" ht="38.25">
      <c r="A15" s="4" t="s">
        <v>701</v>
      </c>
      <c r="B15" s="16"/>
      <c r="C15" s="16"/>
      <c r="D15" s="16"/>
      <c r="E15" s="16"/>
      <c r="F15" s="16"/>
      <c r="G15" s="16"/>
      <c r="H15" s="16"/>
      <c r="I15" s="5" t="s">
        <v>7</v>
      </c>
      <c r="K15">
        <f t="shared" si="6"/>
        <v>0</v>
      </c>
      <c r="L15">
        <f t="shared" si="7"/>
        <v>0</v>
      </c>
      <c r="M15">
        <f t="shared" si="0"/>
        <v>0</v>
      </c>
      <c r="N15">
        <f t="shared" si="1"/>
        <v>0</v>
      </c>
      <c r="O15">
        <f t="shared" si="2"/>
        <v>0</v>
      </c>
      <c r="P15">
        <f t="shared" si="3"/>
        <v>0</v>
      </c>
      <c r="Q15">
        <f t="shared" si="4"/>
        <v>0</v>
      </c>
      <c r="R15">
        <f t="shared" si="5"/>
        <v>0</v>
      </c>
      <c r="S15" t="e">
        <f>HLOOKUP(1,L15:R$28,27-T15,0)</f>
        <v>#N/A</v>
      </c>
      <c r="T15">
        <v>13</v>
      </c>
    </row>
    <row r="16" spans="1:20" ht="25.5">
      <c r="A16" s="4" t="s">
        <v>8</v>
      </c>
      <c r="B16" s="16"/>
      <c r="C16" s="16"/>
      <c r="D16" s="16"/>
      <c r="E16" s="16"/>
      <c r="F16" s="16"/>
      <c r="G16" s="16"/>
      <c r="H16" s="16"/>
      <c r="I16" s="5" t="s">
        <v>9</v>
      </c>
      <c r="K16">
        <f t="shared" si="6"/>
        <v>0</v>
      </c>
      <c r="L16">
        <f t="shared" si="7"/>
        <v>0</v>
      </c>
      <c r="M16">
        <f t="shared" si="0"/>
        <v>0</v>
      </c>
      <c r="N16">
        <f t="shared" si="1"/>
        <v>0</v>
      </c>
      <c r="O16">
        <f t="shared" si="2"/>
        <v>0</v>
      </c>
      <c r="P16">
        <f t="shared" si="3"/>
        <v>0</v>
      </c>
      <c r="Q16">
        <f t="shared" si="4"/>
        <v>0</v>
      </c>
      <c r="R16">
        <f t="shared" si="5"/>
        <v>0</v>
      </c>
      <c r="S16" t="e">
        <f>HLOOKUP(1,L16:R$28,27-T16,0)</f>
        <v>#N/A</v>
      </c>
      <c r="T16">
        <v>14</v>
      </c>
    </row>
    <row r="17" spans="1:20" ht="25.5">
      <c r="A17" s="4" t="s">
        <v>719</v>
      </c>
      <c r="B17" s="16"/>
      <c r="C17" s="16"/>
      <c r="D17" s="16"/>
      <c r="E17" s="16"/>
      <c r="F17" s="16"/>
      <c r="G17" s="16"/>
      <c r="H17" s="16"/>
      <c r="I17" s="5" t="s">
        <v>720</v>
      </c>
      <c r="K17">
        <f t="shared" si="6"/>
        <v>0</v>
      </c>
      <c r="L17">
        <f t="shared" si="7"/>
        <v>0</v>
      </c>
      <c r="M17">
        <f t="shared" si="0"/>
        <v>0</v>
      </c>
      <c r="N17">
        <f t="shared" si="1"/>
        <v>0</v>
      </c>
      <c r="O17">
        <f t="shared" si="2"/>
        <v>0</v>
      </c>
      <c r="P17">
        <f t="shared" si="3"/>
        <v>0</v>
      </c>
      <c r="Q17">
        <f t="shared" si="4"/>
        <v>0</v>
      </c>
      <c r="R17">
        <f t="shared" si="5"/>
        <v>0</v>
      </c>
      <c r="S17" t="e">
        <f>HLOOKUP(1,L17:R$28,27-T17,0)</f>
        <v>#N/A</v>
      </c>
      <c r="T17">
        <v>15</v>
      </c>
    </row>
    <row r="18" spans="1:20" ht="25.5">
      <c r="A18" s="4" t="s">
        <v>721</v>
      </c>
      <c r="B18" s="16"/>
      <c r="C18" s="16"/>
      <c r="D18" s="16"/>
      <c r="E18" s="16"/>
      <c r="F18" s="16"/>
      <c r="G18" s="16"/>
      <c r="H18" s="16"/>
      <c r="I18" s="5" t="s">
        <v>722</v>
      </c>
      <c r="K18">
        <f t="shared" si="6"/>
        <v>0</v>
      </c>
      <c r="L18">
        <f t="shared" si="7"/>
        <v>0</v>
      </c>
      <c r="M18">
        <f t="shared" si="0"/>
        <v>0</v>
      </c>
      <c r="N18">
        <f t="shared" si="1"/>
        <v>0</v>
      </c>
      <c r="O18">
        <f t="shared" si="2"/>
        <v>0</v>
      </c>
      <c r="P18">
        <f t="shared" si="3"/>
        <v>0</v>
      </c>
      <c r="Q18">
        <f t="shared" si="4"/>
        <v>0</v>
      </c>
      <c r="R18">
        <f t="shared" si="5"/>
        <v>0</v>
      </c>
      <c r="S18" t="e">
        <f>HLOOKUP(1,L18:R$28,27-T18,0)</f>
        <v>#N/A</v>
      </c>
      <c r="T18">
        <v>16</v>
      </c>
    </row>
    <row r="19" spans="1:20" ht="25.5">
      <c r="A19" s="4" t="s">
        <v>112</v>
      </c>
      <c r="B19" s="16"/>
      <c r="C19" s="16"/>
      <c r="D19" s="16"/>
      <c r="E19" s="16"/>
      <c r="F19" s="16"/>
      <c r="G19" s="16"/>
      <c r="H19" s="16"/>
      <c r="I19" s="5" t="s">
        <v>723</v>
      </c>
      <c r="K19">
        <f t="shared" si="6"/>
        <v>0</v>
      </c>
      <c r="L19">
        <f t="shared" si="7"/>
        <v>0</v>
      </c>
      <c r="M19">
        <f t="shared" si="0"/>
        <v>0</v>
      </c>
      <c r="N19">
        <f t="shared" si="1"/>
        <v>0</v>
      </c>
      <c r="O19">
        <f t="shared" si="2"/>
        <v>0</v>
      </c>
      <c r="P19">
        <f t="shared" si="3"/>
        <v>0</v>
      </c>
      <c r="Q19">
        <f t="shared" si="4"/>
        <v>0</v>
      </c>
      <c r="R19">
        <f t="shared" si="5"/>
        <v>0</v>
      </c>
      <c r="S19" t="e">
        <f>HLOOKUP(1,L19:R$28,27-T19,0)</f>
        <v>#N/A</v>
      </c>
      <c r="T19">
        <v>17</v>
      </c>
    </row>
    <row r="20" spans="1:20" ht="25.5">
      <c r="A20" s="4" t="s">
        <v>731</v>
      </c>
      <c r="B20" s="16"/>
      <c r="C20" s="16"/>
      <c r="D20" s="16"/>
      <c r="E20" s="16"/>
      <c r="F20" s="16"/>
      <c r="G20" s="16"/>
      <c r="H20" s="16"/>
      <c r="I20" s="5" t="s">
        <v>724</v>
      </c>
      <c r="K20">
        <f t="shared" si="6"/>
        <v>0</v>
      </c>
      <c r="L20">
        <f t="shared" si="7"/>
        <v>0</v>
      </c>
      <c r="M20">
        <f t="shared" si="0"/>
        <v>0</v>
      </c>
      <c r="N20">
        <f t="shared" si="1"/>
        <v>0</v>
      </c>
      <c r="O20">
        <f t="shared" si="2"/>
        <v>0</v>
      </c>
      <c r="P20">
        <f t="shared" si="3"/>
        <v>0</v>
      </c>
      <c r="Q20">
        <f t="shared" si="4"/>
        <v>0</v>
      </c>
      <c r="R20">
        <f t="shared" si="5"/>
        <v>0</v>
      </c>
      <c r="S20" t="e">
        <f>HLOOKUP(1,L20:R$28,27-T20,0)</f>
        <v>#N/A</v>
      </c>
      <c r="T20">
        <v>18</v>
      </c>
    </row>
    <row r="21" spans="1:20" ht="25.5">
      <c r="A21" s="4" t="s">
        <v>732</v>
      </c>
      <c r="B21" s="16"/>
      <c r="C21" s="16"/>
      <c r="D21" s="16"/>
      <c r="E21" s="16"/>
      <c r="F21" s="16"/>
      <c r="G21" s="16"/>
      <c r="H21" s="16"/>
      <c r="I21" s="5" t="s">
        <v>113</v>
      </c>
      <c r="K21">
        <f t="shared" si="6"/>
        <v>0</v>
      </c>
      <c r="L21">
        <f t="shared" si="7"/>
        <v>0</v>
      </c>
      <c r="M21">
        <f t="shared" si="0"/>
        <v>0</v>
      </c>
      <c r="N21">
        <f t="shared" si="1"/>
        <v>0</v>
      </c>
      <c r="O21">
        <f t="shared" si="2"/>
        <v>0</v>
      </c>
      <c r="P21">
        <f t="shared" si="3"/>
        <v>0</v>
      </c>
      <c r="Q21">
        <f t="shared" si="4"/>
        <v>0</v>
      </c>
      <c r="R21">
        <f t="shared" si="5"/>
        <v>0</v>
      </c>
      <c r="S21" t="e">
        <f>HLOOKUP(1,L21:R$28,27-T21,0)</f>
        <v>#N/A</v>
      </c>
      <c r="T21">
        <v>19</v>
      </c>
    </row>
    <row r="22" spans="1:20" ht="25.5">
      <c r="A22" s="4" t="s">
        <v>725</v>
      </c>
      <c r="B22" s="16"/>
      <c r="C22" s="16"/>
      <c r="D22" s="16"/>
      <c r="E22" s="16"/>
      <c r="F22" s="16"/>
      <c r="G22" s="16"/>
      <c r="H22" s="16"/>
      <c r="I22" s="5" t="s">
        <v>726</v>
      </c>
      <c r="K22">
        <f t="shared" si="6"/>
        <v>0</v>
      </c>
      <c r="L22">
        <f t="shared" si="7"/>
        <v>0</v>
      </c>
      <c r="M22">
        <f t="shared" si="0"/>
        <v>0</v>
      </c>
      <c r="N22">
        <f t="shared" si="1"/>
        <v>0</v>
      </c>
      <c r="O22">
        <f t="shared" si="2"/>
        <v>0</v>
      </c>
      <c r="P22">
        <f t="shared" si="3"/>
        <v>0</v>
      </c>
      <c r="Q22">
        <f t="shared" si="4"/>
        <v>0</v>
      </c>
      <c r="R22">
        <f t="shared" si="5"/>
        <v>0</v>
      </c>
      <c r="S22" t="e">
        <f>HLOOKUP(1,L22:R$28,27-T22,0)</f>
        <v>#N/A</v>
      </c>
      <c r="T22">
        <v>20</v>
      </c>
    </row>
    <row r="23" spans="1:20" ht="25.5">
      <c r="A23" s="4" t="s">
        <v>114</v>
      </c>
      <c r="B23" s="16"/>
      <c r="C23" s="16"/>
      <c r="D23" s="16"/>
      <c r="E23" s="16"/>
      <c r="F23" s="16"/>
      <c r="G23" s="16"/>
      <c r="H23" s="16"/>
      <c r="I23" s="5" t="s">
        <v>115</v>
      </c>
      <c r="K23">
        <f t="shared" si="6"/>
        <v>0</v>
      </c>
      <c r="L23">
        <f t="shared" si="7"/>
        <v>0</v>
      </c>
      <c r="M23">
        <f t="shared" si="0"/>
        <v>0</v>
      </c>
      <c r="N23">
        <f t="shared" si="1"/>
        <v>0</v>
      </c>
      <c r="O23">
        <f t="shared" si="2"/>
        <v>0</v>
      </c>
      <c r="P23">
        <f t="shared" si="3"/>
        <v>0</v>
      </c>
      <c r="Q23">
        <f t="shared" si="4"/>
        <v>0</v>
      </c>
      <c r="R23">
        <f t="shared" si="5"/>
        <v>0</v>
      </c>
      <c r="S23" t="e">
        <f>HLOOKUP(1,L23:R$28,27-T23,0)</f>
        <v>#N/A</v>
      </c>
      <c r="T23">
        <v>21</v>
      </c>
    </row>
    <row r="24" spans="1:20" ht="25.5">
      <c r="A24" s="4" t="s">
        <v>689</v>
      </c>
      <c r="B24" s="16"/>
      <c r="C24" s="16"/>
      <c r="D24" s="16"/>
      <c r="E24" s="16"/>
      <c r="F24" s="16"/>
      <c r="G24" s="16"/>
      <c r="H24" s="16"/>
      <c r="I24" s="5" t="s">
        <v>727</v>
      </c>
      <c r="K24">
        <f t="shared" si="6"/>
        <v>0</v>
      </c>
      <c r="L24">
        <f t="shared" si="7"/>
        <v>0</v>
      </c>
      <c r="M24">
        <f t="shared" si="0"/>
        <v>0</v>
      </c>
      <c r="N24">
        <f t="shared" si="1"/>
        <v>0</v>
      </c>
      <c r="O24">
        <f t="shared" si="2"/>
        <v>0</v>
      </c>
      <c r="P24">
        <f t="shared" si="3"/>
        <v>0</v>
      </c>
      <c r="Q24">
        <f t="shared" si="4"/>
        <v>0</v>
      </c>
      <c r="R24">
        <f t="shared" si="5"/>
        <v>0</v>
      </c>
      <c r="S24" t="e">
        <f>HLOOKUP(1,L24:R$28,27-T24,0)</f>
        <v>#N/A</v>
      </c>
      <c r="T24">
        <v>22</v>
      </c>
    </row>
    <row r="25" spans="1:20" ht="25.5">
      <c r="A25" s="4" t="s">
        <v>728</v>
      </c>
      <c r="B25" s="16"/>
      <c r="C25" s="16"/>
      <c r="D25" s="16"/>
      <c r="E25" s="16"/>
      <c r="F25" s="16"/>
      <c r="G25" s="16"/>
      <c r="H25" s="16"/>
      <c r="I25" s="5" t="s">
        <v>729</v>
      </c>
      <c r="K25">
        <f t="shared" si="6"/>
        <v>0</v>
      </c>
      <c r="L25">
        <f t="shared" si="7"/>
        <v>0</v>
      </c>
      <c r="M25">
        <f t="shared" si="0"/>
        <v>0</v>
      </c>
      <c r="N25">
        <f t="shared" si="1"/>
        <v>0</v>
      </c>
      <c r="O25">
        <f t="shared" si="2"/>
        <v>0</v>
      </c>
      <c r="P25">
        <f t="shared" si="3"/>
        <v>0</v>
      </c>
      <c r="Q25">
        <f t="shared" si="4"/>
        <v>0</v>
      </c>
      <c r="R25">
        <f t="shared" si="5"/>
        <v>0</v>
      </c>
      <c r="S25" t="e">
        <f>HLOOKUP(1,L25:R$28,27-T25,0)</f>
        <v>#N/A</v>
      </c>
      <c r="T25">
        <v>23</v>
      </c>
    </row>
    <row r="26" spans="1:20" ht="25.5">
      <c r="A26" s="4" t="s">
        <v>690</v>
      </c>
      <c r="B26" s="16"/>
      <c r="C26" s="16"/>
      <c r="D26" s="16"/>
      <c r="E26" s="16"/>
      <c r="F26" s="16"/>
      <c r="G26" s="16"/>
      <c r="H26" s="16"/>
      <c r="I26" s="5" t="s">
        <v>691</v>
      </c>
      <c r="K26">
        <f t="shared" si="6"/>
        <v>0</v>
      </c>
      <c r="L26">
        <f t="shared" si="7"/>
        <v>0</v>
      </c>
      <c r="M26">
        <f t="shared" si="0"/>
        <v>0</v>
      </c>
      <c r="N26">
        <f t="shared" si="1"/>
        <v>0</v>
      </c>
      <c r="O26">
        <f t="shared" si="2"/>
        <v>0</v>
      </c>
      <c r="P26">
        <f t="shared" si="3"/>
        <v>0</v>
      </c>
      <c r="Q26">
        <f t="shared" si="4"/>
        <v>0</v>
      </c>
      <c r="R26">
        <f t="shared" si="5"/>
        <v>0</v>
      </c>
      <c r="S26" t="e">
        <f>HLOOKUP(1,L26:R$28,27-T26,0)</f>
        <v>#N/A</v>
      </c>
      <c r="T26">
        <v>24</v>
      </c>
    </row>
    <row r="27" spans="1:20" ht="25.5">
      <c r="A27" s="4" t="s">
        <v>692</v>
      </c>
      <c r="B27" s="16"/>
      <c r="C27" s="16"/>
      <c r="D27" s="16"/>
      <c r="E27" s="16"/>
      <c r="F27" s="16"/>
      <c r="G27" s="16"/>
      <c r="H27" s="16"/>
      <c r="I27" s="5" t="s">
        <v>693</v>
      </c>
      <c r="K27">
        <f t="shared" si="6"/>
        <v>0</v>
      </c>
      <c r="L27">
        <f t="shared" si="7"/>
        <v>0</v>
      </c>
      <c r="M27">
        <f t="shared" si="0"/>
        <v>0</v>
      </c>
      <c r="N27">
        <f t="shared" si="1"/>
        <v>0</v>
      </c>
      <c r="O27">
        <f t="shared" si="2"/>
        <v>0</v>
      </c>
      <c r="P27">
        <f t="shared" si="3"/>
        <v>0</v>
      </c>
      <c r="Q27">
        <f t="shared" si="4"/>
        <v>0</v>
      </c>
      <c r="R27">
        <f t="shared" si="5"/>
        <v>0</v>
      </c>
      <c r="S27" t="e">
        <f>HLOOKUP(1,L27:R$28,27-T27,0)</f>
        <v>#N/A</v>
      </c>
      <c r="T27">
        <v>25</v>
      </c>
    </row>
    <row r="28" spans="1:18" ht="25.5" customHeight="1">
      <c r="A28" s="174" t="str">
        <f>IF(K28&lt;25,"Количество строк, которые осталось оценить: "&amp;(25-K28),"")</f>
        <v>Количество строк, которые осталось оценить: 25</v>
      </c>
      <c r="B28" s="174"/>
      <c r="C28" s="174"/>
      <c r="D28" s="174"/>
      <c r="E28" s="174"/>
      <c r="F28" s="174"/>
      <c r="G28" s="174"/>
      <c r="H28" s="174"/>
      <c r="I28" s="174"/>
      <c r="J28" s="2"/>
      <c r="K28">
        <f>SUM(K3:K27)</f>
        <v>0</v>
      </c>
      <c r="L28" s="1">
        <v>3</v>
      </c>
      <c r="M28" s="1">
        <v>2</v>
      </c>
      <c r="N28" s="1">
        <v>1</v>
      </c>
      <c r="O28" s="1">
        <v>0</v>
      </c>
      <c r="P28" s="1">
        <v>-1</v>
      </c>
      <c r="Q28" s="1">
        <v>-2</v>
      </c>
      <c r="R28" s="1">
        <v>-3</v>
      </c>
    </row>
    <row r="29" spans="1:11" ht="22.5" customHeight="1">
      <c r="A29" s="175" t="s">
        <v>1077</v>
      </c>
      <c r="B29" s="175"/>
      <c r="C29" s="175"/>
      <c r="D29" s="175"/>
      <c r="E29" s="175"/>
      <c r="F29" s="175"/>
      <c r="G29" s="175"/>
      <c r="H29" s="175"/>
      <c r="I29" s="175"/>
      <c r="J29" s="2"/>
      <c r="K29">
        <f>MAX(K3:K27)</f>
        <v>0</v>
      </c>
    </row>
  </sheetData>
  <sheetProtection sheet="1" objects="1" scenarios="1"/>
  <mergeCells count="3">
    <mergeCell ref="A1:I1"/>
    <mergeCell ref="A28:I28"/>
    <mergeCell ref="A29:I29"/>
  </mergeCells>
  <conditionalFormatting sqref="A28:I28">
    <cfRule type="expression" priority="1" dxfId="6" stopIfTrue="1">
      <formula>$K$29&gt;1</formula>
    </cfRule>
  </conditionalFormatting>
  <conditionalFormatting sqref="B3:H27">
    <cfRule type="expression" priority="2" dxfId="4" stopIfTrue="1">
      <formula>NOT(ISBLANK(B3))</formula>
    </cfRule>
  </conditionalFormatting>
  <dataValidations count="1">
    <dataValidation type="custom" allowBlank="1" showErrorMessage="1" prompt="Отметьте любым знаком ячейку, соответствующую выбранному ответу" errorTitle="Можно указать только один ответ" error="Если Вы хотите изменить свой ответ, сначала удалите пометку, которая уже сделана" sqref="B3:H27">
      <formula1>(COUNTA($B3:$H3)=1)</formula1>
    </dataValidation>
  </dataValidations>
  <hyperlinks>
    <hyperlink ref="A29:I29" location="'10п-ВО реальное работа'!B3" display="Продожить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29"/>
  <sheetViews>
    <sheetView workbookViewId="0" topLeftCell="A1">
      <pane ySplit="2" topLeftCell="BM3" activePane="bottomLeft" state="frozen"/>
      <selection pane="topLeft" activeCell="B210" sqref="B210"/>
      <selection pane="bottomLeft" activeCell="B3" sqref="B3"/>
    </sheetView>
  </sheetViews>
  <sheetFormatPr defaultColWidth="9.00390625" defaultRowHeight="12.75"/>
  <cols>
    <col min="1" max="1" width="46.625" style="3" customWidth="1"/>
    <col min="2" max="8" width="3.875" style="0" customWidth="1"/>
    <col min="9" max="9" width="46.625" style="2" customWidth="1"/>
    <col min="10" max="10" width="14.00390625" style="0" customWidth="1"/>
    <col min="11" max="11" width="11.00390625" style="0" customWidth="1"/>
    <col min="12" max="18" width="4.25390625" style="0" customWidth="1"/>
    <col min="20" max="20" width="3.25390625" style="0" customWidth="1"/>
  </cols>
  <sheetData>
    <row r="1" spans="1:11" ht="90" customHeight="1">
      <c r="A1" s="152" t="s">
        <v>774</v>
      </c>
      <c r="B1" s="173"/>
      <c r="C1" s="173"/>
      <c r="D1" s="173"/>
      <c r="E1" s="173"/>
      <c r="F1" s="173"/>
      <c r="G1" s="173"/>
      <c r="H1" s="173"/>
      <c r="I1" s="173"/>
      <c r="K1" t="s">
        <v>733</v>
      </c>
    </row>
    <row r="2" spans="2:8" ht="12.75">
      <c r="B2" s="6">
        <v>3</v>
      </c>
      <c r="C2" s="6">
        <v>2</v>
      </c>
      <c r="D2" s="6">
        <v>1</v>
      </c>
      <c r="E2" s="6">
        <v>0</v>
      </c>
      <c r="F2" s="6">
        <v>1</v>
      </c>
      <c r="G2" s="6">
        <v>2</v>
      </c>
      <c r="H2" s="6">
        <v>3</v>
      </c>
    </row>
    <row r="3" spans="1:20" ht="18.75" customHeight="1">
      <c r="A3" s="4" t="s">
        <v>645</v>
      </c>
      <c r="B3" s="16"/>
      <c r="C3" s="16"/>
      <c r="D3" s="16"/>
      <c r="E3" s="16"/>
      <c r="F3" s="16"/>
      <c r="G3" s="16"/>
      <c r="H3" s="16"/>
      <c r="I3" s="5" t="s">
        <v>646</v>
      </c>
      <c r="K3">
        <f aca="true" t="shared" si="0" ref="K3:K27">SUM(L3:R3)</f>
        <v>0</v>
      </c>
      <c r="L3">
        <f aca="true" t="shared" si="1" ref="L3:L27">IF(ISBLANK(B3),0,1)</f>
        <v>0</v>
      </c>
      <c r="M3">
        <f aca="true" t="shared" si="2" ref="M3:M27">IF(ISBLANK(C3),0,1)</f>
        <v>0</v>
      </c>
      <c r="N3">
        <f aca="true" t="shared" si="3" ref="N3:N27">IF(ISBLANK(D3),0,1)</f>
        <v>0</v>
      </c>
      <c r="O3">
        <f aca="true" t="shared" si="4" ref="O3:O27">IF(ISBLANK(E3),0,1)</f>
        <v>0</v>
      </c>
      <c r="P3">
        <f aca="true" t="shared" si="5" ref="P3:P27">IF(ISBLANK(F3),0,1)</f>
        <v>0</v>
      </c>
      <c r="Q3">
        <f aca="true" t="shared" si="6" ref="Q3:Q27">IF(ISBLANK(G3),0,1)</f>
        <v>0</v>
      </c>
      <c r="R3">
        <f aca="true" t="shared" si="7" ref="R3:R27">IF(ISBLANK(H3),0,1)</f>
        <v>0</v>
      </c>
      <c r="S3" t="e">
        <f>HLOOKUP(1,L3:R$28,27-T3,0)</f>
        <v>#N/A</v>
      </c>
      <c r="T3">
        <v>1</v>
      </c>
    </row>
    <row r="4" spans="1:20" ht="18.75" customHeight="1">
      <c r="A4" s="4" t="s">
        <v>694</v>
      </c>
      <c r="B4" s="16"/>
      <c r="C4" s="16"/>
      <c r="D4" s="16"/>
      <c r="E4" s="16"/>
      <c r="F4" s="16"/>
      <c r="G4" s="16"/>
      <c r="H4" s="16"/>
      <c r="I4" s="5" t="s">
        <v>695</v>
      </c>
      <c r="K4">
        <f t="shared" si="0"/>
        <v>0</v>
      </c>
      <c r="L4">
        <f t="shared" si="1"/>
        <v>0</v>
      </c>
      <c r="M4">
        <f t="shared" si="2"/>
        <v>0</v>
      </c>
      <c r="N4">
        <f t="shared" si="3"/>
        <v>0</v>
      </c>
      <c r="O4">
        <f t="shared" si="4"/>
        <v>0</v>
      </c>
      <c r="P4">
        <f t="shared" si="5"/>
        <v>0</v>
      </c>
      <c r="Q4">
        <f t="shared" si="6"/>
        <v>0</v>
      </c>
      <c r="R4">
        <f t="shared" si="7"/>
        <v>0</v>
      </c>
      <c r="S4" t="e">
        <f>HLOOKUP(1,L4:R$28,27-T4,0)</f>
        <v>#N/A</v>
      </c>
      <c r="T4">
        <v>2</v>
      </c>
    </row>
    <row r="5" spans="1:20" ht="25.5">
      <c r="A5" s="4" t="s">
        <v>647</v>
      </c>
      <c r="B5" s="16"/>
      <c r="C5" s="16"/>
      <c r="D5" s="16"/>
      <c r="E5" s="16"/>
      <c r="F5" s="16"/>
      <c r="G5" s="16"/>
      <c r="H5" s="16"/>
      <c r="I5" s="5" t="s">
        <v>696</v>
      </c>
      <c r="K5">
        <f t="shared" si="0"/>
        <v>0</v>
      </c>
      <c r="L5">
        <f t="shared" si="1"/>
        <v>0</v>
      </c>
      <c r="M5">
        <f t="shared" si="2"/>
        <v>0</v>
      </c>
      <c r="N5">
        <f t="shared" si="3"/>
        <v>0</v>
      </c>
      <c r="O5">
        <f t="shared" si="4"/>
        <v>0</v>
      </c>
      <c r="P5">
        <f t="shared" si="5"/>
        <v>0</v>
      </c>
      <c r="Q5">
        <f t="shared" si="6"/>
        <v>0</v>
      </c>
      <c r="R5">
        <f t="shared" si="7"/>
        <v>0</v>
      </c>
      <c r="S5" t="e">
        <f>HLOOKUP(1,L5:R$28,27-T5,0)</f>
        <v>#N/A</v>
      </c>
      <c r="T5">
        <v>3</v>
      </c>
    </row>
    <row r="6" spans="1:20" ht="38.25">
      <c r="A6" s="4" t="s">
        <v>697</v>
      </c>
      <c r="B6" s="16"/>
      <c r="C6" s="16"/>
      <c r="D6" s="16"/>
      <c r="E6" s="16"/>
      <c r="F6" s="16"/>
      <c r="G6" s="16"/>
      <c r="H6" s="16"/>
      <c r="I6" s="5" t="s">
        <v>648</v>
      </c>
      <c r="K6">
        <f t="shared" si="0"/>
        <v>0</v>
      </c>
      <c r="L6">
        <f t="shared" si="1"/>
        <v>0</v>
      </c>
      <c r="M6">
        <f t="shared" si="2"/>
        <v>0</v>
      </c>
      <c r="N6">
        <f t="shared" si="3"/>
        <v>0</v>
      </c>
      <c r="O6">
        <f t="shared" si="4"/>
        <v>0</v>
      </c>
      <c r="P6">
        <f t="shared" si="5"/>
        <v>0</v>
      </c>
      <c r="Q6">
        <f t="shared" si="6"/>
        <v>0</v>
      </c>
      <c r="R6">
        <f t="shared" si="7"/>
        <v>0</v>
      </c>
      <c r="S6" t="e">
        <f>HLOOKUP(1,L6:R$28,27-T6,0)</f>
        <v>#N/A</v>
      </c>
      <c r="T6">
        <v>4</v>
      </c>
    </row>
    <row r="7" spans="1:20" ht="18.75" customHeight="1">
      <c r="A7" s="4" t="s">
        <v>649</v>
      </c>
      <c r="B7" s="16"/>
      <c r="C7" s="16"/>
      <c r="D7" s="16"/>
      <c r="E7" s="16"/>
      <c r="F7" s="16"/>
      <c r="G7" s="16"/>
      <c r="H7" s="16"/>
      <c r="I7" s="5" t="s">
        <v>698</v>
      </c>
      <c r="K7">
        <f t="shared" si="0"/>
        <v>0</v>
      </c>
      <c r="L7">
        <f t="shared" si="1"/>
        <v>0</v>
      </c>
      <c r="M7">
        <f t="shared" si="2"/>
        <v>0</v>
      </c>
      <c r="N7">
        <f t="shared" si="3"/>
        <v>0</v>
      </c>
      <c r="O7">
        <f t="shared" si="4"/>
        <v>0</v>
      </c>
      <c r="P7">
        <f t="shared" si="5"/>
        <v>0</v>
      </c>
      <c r="Q7">
        <f t="shared" si="6"/>
        <v>0</v>
      </c>
      <c r="R7">
        <f t="shared" si="7"/>
        <v>0</v>
      </c>
      <c r="S7" t="e">
        <f>HLOOKUP(1,L7:R$28,27-T7,0)</f>
        <v>#N/A</v>
      </c>
      <c r="T7">
        <v>5</v>
      </c>
    </row>
    <row r="8" spans="1:20" ht="25.5">
      <c r="A8" s="4" t="s">
        <v>650</v>
      </c>
      <c r="B8" s="16"/>
      <c r="C8" s="16"/>
      <c r="D8" s="16"/>
      <c r="E8" s="16"/>
      <c r="F8" s="16"/>
      <c r="G8" s="16"/>
      <c r="H8" s="16"/>
      <c r="I8" s="5" t="s">
        <v>651</v>
      </c>
      <c r="K8">
        <f t="shared" si="0"/>
        <v>0</v>
      </c>
      <c r="L8">
        <f t="shared" si="1"/>
        <v>0</v>
      </c>
      <c r="M8">
        <f t="shared" si="2"/>
        <v>0</v>
      </c>
      <c r="N8">
        <f t="shared" si="3"/>
        <v>0</v>
      </c>
      <c r="O8">
        <f t="shared" si="4"/>
        <v>0</v>
      </c>
      <c r="P8">
        <f t="shared" si="5"/>
        <v>0</v>
      </c>
      <c r="Q8">
        <f t="shared" si="6"/>
        <v>0</v>
      </c>
      <c r="R8">
        <f t="shared" si="7"/>
        <v>0</v>
      </c>
      <c r="S8" t="e">
        <f>HLOOKUP(1,L8:R$28,27-T8,0)</f>
        <v>#N/A</v>
      </c>
      <c r="T8">
        <v>6</v>
      </c>
    </row>
    <row r="9" spans="1:20" ht="25.5">
      <c r="A9" s="4" t="s">
        <v>652</v>
      </c>
      <c r="B9" s="16"/>
      <c r="C9" s="16"/>
      <c r="D9" s="16"/>
      <c r="E9" s="16"/>
      <c r="F9" s="16"/>
      <c r="G9" s="16"/>
      <c r="H9" s="16"/>
      <c r="I9" s="5" t="s">
        <v>653</v>
      </c>
      <c r="K9">
        <f t="shared" si="0"/>
        <v>0</v>
      </c>
      <c r="L9">
        <f t="shared" si="1"/>
        <v>0</v>
      </c>
      <c r="M9">
        <f t="shared" si="2"/>
        <v>0</v>
      </c>
      <c r="N9">
        <f t="shared" si="3"/>
        <v>0</v>
      </c>
      <c r="O9">
        <f t="shared" si="4"/>
        <v>0</v>
      </c>
      <c r="P9">
        <f t="shared" si="5"/>
        <v>0</v>
      </c>
      <c r="Q9">
        <f t="shared" si="6"/>
        <v>0</v>
      </c>
      <c r="R9">
        <f t="shared" si="7"/>
        <v>0</v>
      </c>
      <c r="S9" t="e">
        <f>HLOOKUP(1,L9:R$28,27-T9,0)</f>
        <v>#N/A</v>
      </c>
      <c r="T9">
        <v>7</v>
      </c>
    </row>
    <row r="10" spans="1:20" ht="25.5">
      <c r="A10" s="4" t="s">
        <v>0</v>
      </c>
      <c r="B10" s="16"/>
      <c r="C10" s="16"/>
      <c r="D10" s="16"/>
      <c r="E10" s="16"/>
      <c r="F10" s="16"/>
      <c r="G10" s="16"/>
      <c r="H10" s="16"/>
      <c r="I10" s="5" t="s">
        <v>1</v>
      </c>
      <c r="K10">
        <f t="shared" si="0"/>
        <v>0</v>
      </c>
      <c r="L10">
        <f t="shared" si="1"/>
        <v>0</v>
      </c>
      <c r="M10">
        <f t="shared" si="2"/>
        <v>0</v>
      </c>
      <c r="N10">
        <f t="shared" si="3"/>
        <v>0</v>
      </c>
      <c r="O10">
        <f t="shared" si="4"/>
        <v>0</v>
      </c>
      <c r="P10">
        <f t="shared" si="5"/>
        <v>0</v>
      </c>
      <c r="Q10">
        <f t="shared" si="6"/>
        <v>0</v>
      </c>
      <c r="R10">
        <f t="shared" si="7"/>
        <v>0</v>
      </c>
      <c r="S10" t="e">
        <f>HLOOKUP(1,L10:R$28,27-T10,0)</f>
        <v>#N/A</v>
      </c>
      <c r="T10">
        <v>8</v>
      </c>
    </row>
    <row r="11" spans="1:20" ht="25.5">
      <c r="A11" s="4" t="s">
        <v>2</v>
      </c>
      <c r="B11" s="16"/>
      <c r="C11" s="16"/>
      <c r="D11" s="16"/>
      <c r="E11" s="16"/>
      <c r="F11" s="16"/>
      <c r="G11" s="16"/>
      <c r="H11" s="16"/>
      <c r="I11" s="5" t="s">
        <v>3</v>
      </c>
      <c r="K11">
        <f t="shared" si="0"/>
        <v>0</v>
      </c>
      <c r="L11">
        <f t="shared" si="1"/>
        <v>0</v>
      </c>
      <c r="M11">
        <f t="shared" si="2"/>
        <v>0</v>
      </c>
      <c r="N11">
        <f t="shared" si="3"/>
        <v>0</v>
      </c>
      <c r="O11">
        <f t="shared" si="4"/>
        <v>0</v>
      </c>
      <c r="P11">
        <f t="shared" si="5"/>
        <v>0</v>
      </c>
      <c r="Q11">
        <f t="shared" si="6"/>
        <v>0</v>
      </c>
      <c r="R11">
        <f t="shared" si="7"/>
        <v>0</v>
      </c>
      <c r="S11" t="e">
        <f>HLOOKUP(1,L11:R$28,27-T11,0)</f>
        <v>#N/A</v>
      </c>
      <c r="T11">
        <v>9</v>
      </c>
    </row>
    <row r="12" spans="1:20" ht="25.5">
      <c r="A12" s="4" t="s">
        <v>699</v>
      </c>
      <c r="B12" s="16"/>
      <c r="C12" s="16"/>
      <c r="D12" s="16"/>
      <c r="E12" s="16"/>
      <c r="F12" s="16"/>
      <c r="G12" s="16"/>
      <c r="H12" s="16"/>
      <c r="I12" s="5" t="s">
        <v>700</v>
      </c>
      <c r="K12">
        <f t="shared" si="0"/>
        <v>0</v>
      </c>
      <c r="L12">
        <f t="shared" si="1"/>
        <v>0</v>
      </c>
      <c r="M12">
        <f t="shared" si="2"/>
        <v>0</v>
      </c>
      <c r="N12">
        <f t="shared" si="3"/>
        <v>0</v>
      </c>
      <c r="O12">
        <f t="shared" si="4"/>
        <v>0</v>
      </c>
      <c r="P12">
        <f t="shared" si="5"/>
        <v>0</v>
      </c>
      <c r="Q12">
        <f t="shared" si="6"/>
        <v>0</v>
      </c>
      <c r="R12">
        <f t="shared" si="7"/>
        <v>0</v>
      </c>
      <c r="S12" t="e">
        <f>HLOOKUP(1,L12:R$28,27-T12,0)</f>
        <v>#N/A</v>
      </c>
      <c r="T12">
        <v>10</v>
      </c>
    </row>
    <row r="13" spans="1:20" ht="25.5">
      <c r="A13" s="4" t="s">
        <v>4</v>
      </c>
      <c r="B13" s="16"/>
      <c r="C13" s="16"/>
      <c r="D13" s="16"/>
      <c r="E13" s="16"/>
      <c r="F13" s="16"/>
      <c r="G13" s="16"/>
      <c r="H13" s="16"/>
      <c r="I13" s="5" t="s">
        <v>5</v>
      </c>
      <c r="K13">
        <f t="shared" si="0"/>
        <v>0</v>
      </c>
      <c r="L13">
        <f t="shared" si="1"/>
        <v>0</v>
      </c>
      <c r="M13">
        <f t="shared" si="2"/>
        <v>0</v>
      </c>
      <c r="N13">
        <f t="shared" si="3"/>
        <v>0</v>
      </c>
      <c r="O13">
        <f t="shared" si="4"/>
        <v>0</v>
      </c>
      <c r="P13">
        <f t="shared" si="5"/>
        <v>0</v>
      </c>
      <c r="Q13">
        <f t="shared" si="6"/>
        <v>0</v>
      </c>
      <c r="R13">
        <f t="shared" si="7"/>
        <v>0</v>
      </c>
      <c r="S13" t="e">
        <f>HLOOKUP(1,L13:R$28,27-T13,0)</f>
        <v>#N/A</v>
      </c>
      <c r="T13">
        <v>11</v>
      </c>
    </row>
    <row r="14" spans="1:20" ht="38.25">
      <c r="A14" s="4" t="s">
        <v>730</v>
      </c>
      <c r="B14" s="16"/>
      <c r="C14" s="16"/>
      <c r="D14" s="16"/>
      <c r="E14" s="16"/>
      <c r="F14" s="16"/>
      <c r="G14" s="16"/>
      <c r="H14" s="16"/>
      <c r="I14" s="5" t="s">
        <v>6</v>
      </c>
      <c r="K14">
        <f t="shared" si="0"/>
        <v>0</v>
      </c>
      <c r="L14">
        <f t="shared" si="1"/>
        <v>0</v>
      </c>
      <c r="M14">
        <f t="shared" si="2"/>
        <v>0</v>
      </c>
      <c r="N14">
        <f t="shared" si="3"/>
        <v>0</v>
      </c>
      <c r="O14">
        <f t="shared" si="4"/>
        <v>0</v>
      </c>
      <c r="P14">
        <f t="shared" si="5"/>
        <v>0</v>
      </c>
      <c r="Q14">
        <f t="shared" si="6"/>
        <v>0</v>
      </c>
      <c r="R14">
        <f t="shared" si="7"/>
        <v>0</v>
      </c>
      <c r="S14" t="e">
        <f>HLOOKUP(1,L14:R$28,27-T14,0)</f>
        <v>#N/A</v>
      </c>
      <c r="T14">
        <v>12</v>
      </c>
    </row>
    <row r="15" spans="1:20" ht="38.25">
      <c r="A15" s="4" t="s">
        <v>701</v>
      </c>
      <c r="B15" s="16"/>
      <c r="C15" s="16"/>
      <c r="D15" s="16"/>
      <c r="E15" s="16"/>
      <c r="F15" s="16"/>
      <c r="G15" s="16"/>
      <c r="H15" s="16"/>
      <c r="I15" s="5" t="s">
        <v>7</v>
      </c>
      <c r="K15">
        <f t="shared" si="0"/>
        <v>0</v>
      </c>
      <c r="L15">
        <f t="shared" si="1"/>
        <v>0</v>
      </c>
      <c r="M15">
        <f t="shared" si="2"/>
        <v>0</v>
      </c>
      <c r="N15">
        <f t="shared" si="3"/>
        <v>0</v>
      </c>
      <c r="O15">
        <f t="shared" si="4"/>
        <v>0</v>
      </c>
      <c r="P15">
        <f t="shared" si="5"/>
        <v>0</v>
      </c>
      <c r="Q15">
        <f t="shared" si="6"/>
        <v>0</v>
      </c>
      <c r="R15">
        <f t="shared" si="7"/>
        <v>0</v>
      </c>
      <c r="S15" t="e">
        <f>HLOOKUP(1,L15:R$28,27-T15,0)</f>
        <v>#N/A</v>
      </c>
      <c r="T15">
        <v>13</v>
      </c>
    </row>
    <row r="16" spans="1:20" ht="25.5">
      <c r="A16" s="4" t="s">
        <v>8</v>
      </c>
      <c r="B16" s="16"/>
      <c r="C16" s="16"/>
      <c r="D16" s="16"/>
      <c r="E16" s="16"/>
      <c r="F16" s="16"/>
      <c r="G16" s="16"/>
      <c r="H16" s="16"/>
      <c r="I16" s="5" t="s">
        <v>9</v>
      </c>
      <c r="K16">
        <f t="shared" si="0"/>
        <v>0</v>
      </c>
      <c r="L16">
        <f t="shared" si="1"/>
        <v>0</v>
      </c>
      <c r="M16">
        <f t="shared" si="2"/>
        <v>0</v>
      </c>
      <c r="N16">
        <f t="shared" si="3"/>
        <v>0</v>
      </c>
      <c r="O16">
        <f t="shared" si="4"/>
        <v>0</v>
      </c>
      <c r="P16">
        <f t="shared" si="5"/>
        <v>0</v>
      </c>
      <c r="Q16">
        <f t="shared" si="6"/>
        <v>0</v>
      </c>
      <c r="R16">
        <f t="shared" si="7"/>
        <v>0</v>
      </c>
      <c r="S16" t="e">
        <f>HLOOKUP(1,L16:R$28,27-T16,0)</f>
        <v>#N/A</v>
      </c>
      <c r="T16">
        <v>14</v>
      </c>
    </row>
    <row r="17" spans="1:20" ht="25.5">
      <c r="A17" s="4" t="s">
        <v>719</v>
      </c>
      <c r="B17" s="16"/>
      <c r="C17" s="16"/>
      <c r="D17" s="16"/>
      <c r="E17" s="16"/>
      <c r="F17" s="16"/>
      <c r="G17" s="16"/>
      <c r="H17" s="16"/>
      <c r="I17" s="5" t="s">
        <v>720</v>
      </c>
      <c r="K17">
        <f t="shared" si="0"/>
        <v>0</v>
      </c>
      <c r="L17">
        <f t="shared" si="1"/>
        <v>0</v>
      </c>
      <c r="M17">
        <f t="shared" si="2"/>
        <v>0</v>
      </c>
      <c r="N17">
        <f t="shared" si="3"/>
        <v>0</v>
      </c>
      <c r="O17">
        <f t="shared" si="4"/>
        <v>0</v>
      </c>
      <c r="P17">
        <f t="shared" si="5"/>
        <v>0</v>
      </c>
      <c r="Q17">
        <f t="shared" si="6"/>
        <v>0</v>
      </c>
      <c r="R17">
        <f t="shared" si="7"/>
        <v>0</v>
      </c>
      <c r="S17" t="e">
        <f>HLOOKUP(1,L17:R$28,27-T17,0)</f>
        <v>#N/A</v>
      </c>
      <c r="T17">
        <v>15</v>
      </c>
    </row>
    <row r="18" spans="1:20" ht="25.5">
      <c r="A18" s="4" t="s">
        <v>721</v>
      </c>
      <c r="B18" s="16"/>
      <c r="C18" s="16"/>
      <c r="D18" s="16"/>
      <c r="E18" s="16"/>
      <c r="F18" s="16"/>
      <c r="G18" s="16"/>
      <c r="H18" s="16"/>
      <c r="I18" s="5" t="s">
        <v>722</v>
      </c>
      <c r="K18">
        <f t="shared" si="0"/>
        <v>0</v>
      </c>
      <c r="L18">
        <f t="shared" si="1"/>
        <v>0</v>
      </c>
      <c r="M18">
        <f t="shared" si="2"/>
        <v>0</v>
      </c>
      <c r="N18">
        <f t="shared" si="3"/>
        <v>0</v>
      </c>
      <c r="O18">
        <f t="shared" si="4"/>
        <v>0</v>
      </c>
      <c r="P18">
        <f t="shared" si="5"/>
        <v>0</v>
      </c>
      <c r="Q18">
        <f t="shared" si="6"/>
        <v>0</v>
      </c>
      <c r="R18">
        <f t="shared" si="7"/>
        <v>0</v>
      </c>
      <c r="S18" t="e">
        <f>HLOOKUP(1,L18:R$28,27-T18,0)</f>
        <v>#N/A</v>
      </c>
      <c r="T18">
        <v>16</v>
      </c>
    </row>
    <row r="19" spans="1:20" ht="25.5">
      <c r="A19" s="4" t="s">
        <v>112</v>
      </c>
      <c r="B19" s="16"/>
      <c r="C19" s="16"/>
      <c r="D19" s="16"/>
      <c r="E19" s="16"/>
      <c r="F19" s="16"/>
      <c r="G19" s="16"/>
      <c r="H19" s="16"/>
      <c r="I19" s="5" t="s">
        <v>723</v>
      </c>
      <c r="K19">
        <f t="shared" si="0"/>
        <v>0</v>
      </c>
      <c r="L19">
        <f t="shared" si="1"/>
        <v>0</v>
      </c>
      <c r="M19">
        <f t="shared" si="2"/>
        <v>0</v>
      </c>
      <c r="N19">
        <f t="shared" si="3"/>
        <v>0</v>
      </c>
      <c r="O19">
        <f t="shared" si="4"/>
        <v>0</v>
      </c>
      <c r="P19">
        <f t="shared" si="5"/>
        <v>0</v>
      </c>
      <c r="Q19">
        <f t="shared" si="6"/>
        <v>0</v>
      </c>
      <c r="R19">
        <f t="shared" si="7"/>
        <v>0</v>
      </c>
      <c r="S19" t="e">
        <f>HLOOKUP(1,L19:R$28,27-T19,0)</f>
        <v>#N/A</v>
      </c>
      <c r="T19">
        <v>17</v>
      </c>
    </row>
    <row r="20" spans="1:20" ht="25.5">
      <c r="A20" s="4" t="s">
        <v>731</v>
      </c>
      <c r="B20" s="16"/>
      <c r="C20" s="16"/>
      <c r="D20" s="16"/>
      <c r="E20" s="16"/>
      <c r="F20" s="16"/>
      <c r="G20" s="16"/>
      <c r="H20" s="16"/>
      <c r="I20" s="5" t="s">
        <v>724</v>
      </c>
      <c r="K20">
        <f t="shared" si="0"/>
        <v>0</v>
      </c>
      <c r="L20">
        <f t="shared" si="1"/>
        <v>0</v>
      </c>
      <c r="M20">
        <f t="shared" si="2"/>
        <v>0</v>
      </c>
      <c r="N20">
        <f t="shared" si="3"/>
        <v>0</v>
      </c>
      <c r="O20">
        <f t="shared" si="4"/>
        <v>0</v>
      </c>
      <c r="P20">
        <f t="shared" si="5"/>
        <v>0</v>
      </c>
      <c r="Q20">
        <f t="shared" si="6"/>
        <v>0</v>
      </c>
      <c r="R20">
        <f t="shared" si="7"/>
        <v>0</v>
      </c>
      <c r="S20" t="e">
        <f>HLOOKUP(1,L20:R$28,27-T20,0)</f>
        <v>#N/A</v>
      </c>
      <c r="T20">
        <v>18</v>
      </c>
    </row>
    <row r="21" spans="1:20" ht="25.5">
      <c r="A21" s="4" t="s">
        <v>732</v>
      </c>
      <c r="B21" s="16"/>
      <c r="C21" s="16"/>
      <c r="D21" s="16"/>
      <c r="E21" s="16"/>
      <c r="F21" s="16"/>
      <c r="G21" s="16"/>
      <c r="H21" s="16"/>
      <c r="I21" s="5" t="s">
        <v>113</v>
      </c>
      <c r="K21">
        <f t="shared" si="0"/>
        <v>0</v>
      </c>
      <c r="L21">
        <f t="shared" si="1"/>
        <v>0</v>
      </c>
      <c r="M21">
        <f t="shared" si="2"/>
        <v>0</v>
      </c>
      <c r="N21">
        <f t="shared" si="3"/>
        <v>0</v>
      </c>
      <c r="O21">
        <f t="shared" si="4"/>
        <v>0</v>
      </c>
      <c r="P21">
        <f t="shared" si="5"/>
        <v>0</v>
      </c>
      <c r="Q21">
        <f t="shared" si="6"/>
        <v>0</v>
      </c>
      <c r="R21">
        <f t="shared" si="7"/>
        <v>0</v>
      </c>
      <c r="S21" t="e">
        <f>HLOOKUP(1,L21:R$28,27-T21,0)</f>
        <v>#N/A</v>
      </c>
      <c r="T21">
        <v>19</v>
      </c>
    </row>
    <row r="22" spans="1:20" ht="25.5">
      <c r="A22" s="4" t="s">
        <v>725</v>
      </c>
      <c r="B22" s="16"/>
      <c r="C22" s="16"/>
      <c r="D22" s="16"/>
      <c r="E22" s="16"/>
      <c r="F22" s="16"/>
      <c r="G22" s="16"/>
      <c r="H22" s="16"/>
      <c r="I22" s="5" t="s">
        <v>726</v>
      </c>
      <c r="K22">
        <f t="shared" si="0"/>
        <v>0</v>
      </c>
      <c r="L22">
        <f t="shared" si="1"/>
        <v>0</v>
      </c>
      <c r="M22">
        <f t="shared" si="2"/>
        <v>0</v>
      </c>
      <c r="N22">
        <f t="shared" si="3"/>
        <v>0</v>
      </c>
      <c r="O22">
        <f t="shared" si="4"/>
        <v>0</v>
      </c>
      <c r="P22">
        <f t="shared" si="5"/>
        <v>0</v>
      </c>
      <c r="Q22">
        <f t="shared" si="6"/>
        <v>0</v>
      </c>
      <c r="R22">
        <f t="shared" si="7"/>
        <v>0</v>
      </c>
      <c r="S22" t="e">
        <f>HLOOKUP(1,L22:R$28,27-T22,0)</f>
        <v>#N/A</v>
      </c>
      <c r="T22">
        <v>20</v>
      </c>
    </row>
    <row r="23" spans="1:20" ht="25.5">
      <c r="A23" s="4" t="s">
        <v>114</v>
      </c>
      <c r="B23" s="16"/>
      <c r="C23" s="16"/>
      <c r="D23" s="16"/>
      <c r="E23" s="16"/>
      <c r="F23" s="16"/>
      <c r="G23" s="16"/>
      <c r="H23" s="16"/>
      <c r="I23" s="5" t="s">
        <v>115</v>
      </c>
      <c r="K23">
        <f t="shared" si="0"/>
        <v>0</v>
      </c>
      <c r="L23">
        <f t="shared" si="1"/>
        <v>0</v>
      </c>
      <c r="M23">
        <f t="shared" si="2"/>
        <v>0</v>
      </c>
      <c r="N23">
        <f t="shared" si="3"/>
        <v>0</v>
      </c>
      <c r="O23">
        <f t="shared" si="4"/>
        <v>0</v>
      </c>
      <c r="P23">
        <f t="shared" si="5"/>
        <v>0</v>
      </c>
      <c r="Q23">
        <f t="shared" si="6"/>
        <v>0</v>
      </c>
      <c r="R23">
        <f t="shared" si="7"/>
        <v>0</v>
      </c>
      <c r="S23" t="e">
        <f>HLOOKUP(1,L23:R$28,27-T23,0)</f>
        <v>#N/A</v>
      </c>
      <c r="T23">
        <v>21</v>
      </c>
    </row>
    <row r="24" spans="1:20" ht="25.5">
      <c r="A24" s="4" t="s">
        <v>689</v>
      </c>
      <c r="B24" s="16"/>
      <c r="C24" s="16"/>
      <c r="D24" s="16"/>
      <c r="E24" s="16"/>
      <c r="F24" s="16"/>
      <c r="G24" s="16"/>
      <c r="H24" s="16"/>
      <c r="I24" s="5" t="s">
        <v>727</v>
      </c>
      <c r="K24">
        <f t="shared" si="0"/>
        <v>0</v>
      </c>
      <c r="L24">
        <f t="shared" si="1"/>
        <v>0</v>
      </c>
      <c r="M24">
        <f t="shared" si="2"/>
        <v>0</v>
      </c>
      <c r="N24">
        <f t="shared" si="3"/>
        <v>0</v>
      </c>
      <c r="O24">
        <f t="shared" si="4"/>
        <v>0</v>
      </c>
      <c r="P24">
        <f t="shared" si="5"/>
        <v>0</v>
      </c>
      <c r="Q24">
        <f t="shared" si="6"/>
        <v>0</v>
      </c>
      <c r="R24">
        <f t="shared" si="7"/>
        <v>0</v>
      </c>
      <c r="S24" t="e">
        <f>HLOOKUP(1,L24:R$28,27-T24,0)</f>
        <v>#N/A</v>
      </c>
      <c r="T24">
        <v>22</v>
      </c>
    </row>
    <row r="25" spans="1:20" ht="25.5">
      <c r="A25" s="4" t="s">
        <v>728</v>
      </c>
      <c r="B25" s="16"/>
      <c r="C25" s="16"/>
      <c r="D25" s="16"/>
      <c r="E25" s="16"/>
      <c r="F25" s="16"/>
      <c r="G25" s="16"/>
      <c r="H25" s="16"/>
      <c r="I25" s="5" t="s">
        <v>729</v>
      </c>
      <c r="K25">
        <f t="shared" si="0"/>
        <v>0</v>
      </c>
      <c r="L25">
        <f t="shared" si="1"/>
        <v>0</v>
      </c>
      <c r="M25">
        <f t="shared" si="2"/>
        <v>0</v>
      </c>
      <c r="N25">
        <f t="shared" si="3"/>
        <v>0</v>
      </c>
      <c r="O25">
        <f t="shared" si="4"/>
        <v>0</v>
      </c>
      <c r="P25">
        <f t="shared" si="5"/>
        <v>0</v>
      </c>
      <c r="Q25">
        <f t="shared" si="6"/>
        <v>0</v>
      </c>
      <c r="R25">
        <f t="shared" si="7"/>
        <v>0</v>
      </c>
      <c r="S25" t="e">
        <f>HLOOKUP(1,L25:R$28,27-T25,0)</f>
        <v>#N/A</v>
      </c>
      <c r="T25">
        <v>23</v>
      </c>
    </row>
    <row r="26" spans="1:20" ht="25.5">
      <c r="A26" s="4" t="s">
        <v>690</v>
      </c>
      <c r="B26" s="16"/>
      <c r="C26" s="16"/>
      <c r="D26" s="16"/>
      <c r="E26" s="16"/>
      <c r="F26" s="16"/>
      <c r="G26" s="16"/>
      <c r="H26" s="16"/>
      <c r="I26" s="5" t="s">
        <v>691</v>
      </c>
      <c r="K26">
        <f t="shared" si="0"/>
        <v>0</v>
      </c>
      <c r="L26">
        <f t="shared" si="1"/>
        <v>0</v>
      </c>
      <c r="M26">
        <f t="shared" si="2"/>
        <v>0</v>
      </c>
      <c r="N26">
        <f t="shared" si="3"/>
        <v>0</v>
      </c>
      <c r="O26">
        <f t="shared" si="4"/>
        <v>0</v>
      </c>
      <c r="P26">
        <f t="shared" si="5"/>
        <v>0</v>
      </c>
      <c r="Q26">
        <f t="shared" si="6"/>
        <v>0</v>
      </c>
      <c r="R26">
        <f t="shared" si="7"/>
        <v>0</v>
      </c>
      <c r="S26" t="e">
        <f>HLOOKUP(1,L26:R$28,27-T26,0)</f>
        <v>#N/A</v>
      </c>
      <c r="T26">
        <v>24</v>
      </c>
    </row>
    <row r="27" spans="1:20" ht="25.5">
      <c r="A27" s="4" t="s">
        <v>692</v>
      </c>
      <c r="B27" s="16"/>
      <c r="C27" s="16"/>
      <c r="D27" s="16"/>
      <c r="E27" s="16"/>
      <c r="F27" s="16"/>
      <c r="G27" s="16"/>
      <c r="H27" s="16"/>
      <c r="I27" s="5" t="s">
        <v>693</v>
      </c>
      <c r="K27">
        <f t="shared" si="0"/>
        <v>0</v>
      </c>
      <c r="L27">
        <f t="shared" si="1"/>
        <v>0</v>
      </c>
      <c r="M27">
        <f t="shared" si="2"/>
        <v>0</v>
      </c>
      <c r="N27">
        <f t="shared" si="3"/>
        <v>0</v>
      </c>
      <c r="O27">
        <f t="shared" si="4"/>
        <v>0</v>
      </c>
      <c r="P27">
        <f t="shared" si="5"/>
        <v>0</v>
      </c>
      <c r="Q27">
        <f t="shared" si="6"/>
        <v>0</v>
      </c>
      <c r="R27">
        <f t="shared" si="7"/>
        <v>0</v>
      </c>
      <c r="S27" t="e">
        <f>HLOOKUP(1,L27:R$28,27-T27,0)</f>
        <v>#N/A</v>
      </c>
      <c r="T27">
        <v>25</v>
      </c>
    </row>
    <row r="28" spans="1:18" ht="25.5" customHeight="1">
      <c r="A28" s="174" t="str">
        <f>IF(K28&lt;25,"Количество строк, которые осталось оценить: "&amp;(25-K28),"")</f>
        <v>Количество строк, которые осталось оценить: 25</v>
      </c>
      <c r="B28" s="174"/>
      <c r="C28" s="174"/>
      <c r="D28" s="174"/>
      <c r="E28" s="174"/>
      <c r="F28" s="174"/>
      <c r="G28" s="174"/>
      <c r="H28" s="174"/>
      <c r="I28" s="174"/>
      <c r="J28" s="2"/>
      <c r="K28">
        <f>SUM(K3:K27)</f>
        <v>0</v>
      </c>
      <c r="L28" s="1">
        <v>3</v>
      </c>
      <c r="M28" s="1">
        <v>2</v>
      </c>
      <c r="N28" s="1">
        <v>1</v>
      </c>
      <c r="O28" s="1">
        <v>0</v>
      </c>
      <c r="P28" s="1">
        <v>-1</v>
      </c>
      <c r="Q28" s="1">
        <v>-2</v>
      </c>
      <c r="R28" s="1">
        <v>-3</v>
      </c>
    </row>
    <row r="29" spans="1:11" ht="22.5" customHeight="1">
      <c r="A29" s="175" t="s">
        <v>1077</v>
      </c>
      <c r="B29" s="175"/>
      <c r="C29" s="175"/>
      <c r="D29" s="175"/>
      <c r="E29" s="175"/>
      <c r="F29" s="175"/>
      <c r="G29" s="175"/>
      <c r="H29" s="175"/>
      <c r="I29" s="175"/>
      <c r="J29" s="2"/>
      <c r="K29">
        <f>MAX(K3:K27)</f>
        <v>0</v>
      </c>
    </row>
  </sheetData>
  <sheetProtection sheet="1" objects="1" scenarios="1"/>
  <mergeCells count="3">
    <mergeCell ref="A1:I1"/>
    <mergeCell ref="A28:I28"/>
    <mergeCell ref="A29:I29"/>
  </mergeCells>
  <conditionalFormatting sqref="A28:I28">
    <cfRule type="expression" priority="1" dxfId="6" stopIfTrue="1">
      <formula>$K$29&gt;1</formula>
    </cfRule>
  </conditionalFormatting>
  <conditionalFormatting sqref="B3:H27">
    <cfRule type="expression" priority="2" dxfId="4" stopIfTrue="1">
      <formula>NOT(ISBLANK(B3))</formula>
    </cfRule>
  </conditionalFormatting>
  <dataValidations count="1">
    <dataValidation type="custom" allowBlank="1" showErrorMessage="1" prompt="Отметьте любым знаком ячейку, соответствующую выбранному ответу" errorTitle="Можно указать только один ответ" error="Если Вы хотите изменить свой ответ, сначала удалите пометку, которая уже сделана" sqref="B3:H27">
      <formula1>(COUNTA($B3:$H3)=1)</formula1>
    </dataValidation>
  </dataValidations>
  <hyperlinks>
    <hyperlink ref="A29:I29" location="'11-ВО желательное'!B3" display="Продожить"/>
  </hyperlinks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5"/>
  <dimension ref="A1:T29"/>
  <sheetViews>
    <sheetView workbookViewId="0" topLeftCell="A1">
      <pane ySplit="2" topLeftCell="BM3" activePane="bottomLeft" state="frozen"/>
      <selection pane="topLeft" activeCell="B210" sqref="B210"/>
      <selection pane="bottomLeft" activeCell="A29" sqref="A29:I29"/>
    </sheetView>
  </sheetViews>
  <sheetFormatPr defaultColWidth="9.00390625" defaultRowHeight="12.75"/>
  <cols>
    <col min="1" max="1" width="46.625" style="3" customWidth="1"/>
    <col min="2" max="8" width="3.875" style="0" customWidth="1"/>
    <col min="9" max="9" width="46.625" style="2" customWidth="1"/>
    <col min="10" max="10" width="14.75390625" style="0" customWidth="1"/>
    <col min="11" max="11" width="11.00390625" style="0" hidden="1" customWidth="1"/>
    <col min="12" max="18" width="4.25390625" style="0" hidden="1" customWidth="1"/>
    <col min="19" max="19" width="0" style="0" hidden="1" customWidth="1"/>
    <col min="20" max="20" width="3.25390625" style="0" hidden="1" customWidth="1"/>
  </cols>
  <sheetData>
    <row r="1" spans="1:19" ht="90" customHeight="1">
      <c r="A1" s="152" t="s">
        <v>234</v>
      </c>
      <c r="B1" s="173"/>
      <c r="C1" s="173"/>
      <c r="D1" s="173"/>
      <c r="E1" s="173"/>
      <c r="F1" s="173"/>
      <c r="G1" s="173"/>
      <c r="H1" s="173"/>
      <c r="I1" s="173"/>
      <c r="K1" t="s">
        <v>733</v>
      </c>
      <c r="S1" t="s">
        <v>433</v>
      </c>
    </row>
    <row r="2" spans="2:8" ht="12.75">
      <c r="B2" s="6">
        <v>3</v>
      </c>
      <c r="C2" s="6">
        <v>2</v>
      </c>
      <c r="D2" s="6">
        <v>1</v>
      </c>
      <c r="E2" s="6">
        <v>0</v>
      </c>
      <c r="F2" s="6">
        <v>1</v>
      </c>
      <c r="G2" s="6">
        <v>2</v>
      </c>
      <c r="H2" s="6">
        <v>3</v>
      </c>
    </row>
    <row r="3" spans="1:20" ht="18.75" customHeight="1">
      <c r="A3" s="4" t="s">
        <v>645</v>
      </c>
      <c r="B3" s="16"/>
      <c r="C3" s="16"/>
      <c r="D3" s="16"/>
      <c r="E3" s="16"/>
      <c r="F3" s="16"/>
      <c r="G3" s="16"/>
      <c r="H3" s="16"/>
      <c r="I3" s="5" t="s">
        <v>646</v>
      </c>
      <c r="K3">
        <f aca="true" t="shared" si="0" ref="K3:K27">SUM(L3:R3)</f>
        <v>0</v>
      </c>
      <c r="L3">
        <f aca="true" t="shared" si="1" ref="L3:L27">IF(ISBLANK(B3),0,1)</f>
        <v>0</v>
      </c>
      <c r="M3">
        <f aca="true" t="shared" si="2" ref="M3:M27">IF(ISBLANK(C3),0,1)</f>
        <v>0</v>
      </c>
      <c r="N3">
        <f aca="true" t="shared" si="3" ref="N3:N27">IF(ISBLANK(D3),0,1)</f>
        <v>0</v>
      </c>
      <c r="O3">
        <f aca="true" t="shared" si="4" ref="O3:O27">IF(ISBLANK(E3),0,1)</f>
        <v>0</v>
      </c>
      <c r="P3">
        <f aca="true" t="shared" si="5" ref="P3:P27">IF(ISBLANK(F3),0,1)</f>
        <v>0</v>
      </c>
      <c r="Q3">
        <f aca="true" t="shared" si="6" ref="Q3:Q27">IF(ISBLANK(G3),0,1)</f>
        <v>0</v>
      </c>
      <c r="R3">
        <f aca="true" t="shared" si="7" ref="R3:R27">IF(ISBLANK(H3),0,1)</f>
        <v>0</v>
      </c>
      <c r="S3" t="e">
        <f>HLOOKUP(1,L3:R$28,27-T3,0)</f>
        <v>#N/A</v>
      </c>
      <c r="T3">
        <v>1</v>
      </c>
    </row>
    <row r="4" spans="1:20" ht="18.75" customHeight="1">
      <c r="A4" s="4" t="s">
        <v>694</v>
      </c>
      <c r="B4" s="16"/>
      <c r="C4" s="16"/>
      <c r="D4" s="16"/>
      <c r="E4" s="16"/>
      <c r="F4" s="16"/>
      <c r="G4" s="16"/>
      <c r="H4" s="16"/>
      <c r="I4" s="5" t="s">
        <v>695</v>
      </c>
      <c r="K4">
        <f t="shared" si="0"/>
        <v>0</v>
      </c>
      <c r="L4">
        <f t="shared" si="1"/>
        <v>0</v>
      </c>
      <c r="M4">
        <f t="shared" si="2"/>
        <v>0</v>
      </c>
      <c r="N4">
        <f t="shared" si="3"/>
        <v>0</v>
      </c>
      <c r="O4">
        <f t="shared" si="4"/>
        <v>0</v>
      </c>
      <c r="P4">
        <f t="shared" si="5"/>
        <v>0</v>
      </c>
      <c r="Q4">
        <f t="shared" si="6"/>
        <v>0</v>
      </c>
      <c r="R4">
        <f t="shared" si="7"/>
        <v>0</v>
      </c>
      <c r="S4" t="e">
        <f>HLOOKUP(1,L4:R$28,27-T4,0)</f>
        <v>#N/A</v>
      </c>
      <c r="T4">
        <v>2</v>
      </c>
    </row>
    <row r="5" spans="1:20" ht="25.5">
      <c r="A5" s="4" t="s">
        <v>647</v>
      </c>
      <c r="B5" s="16"/>
      <c r="C5" s="16"/>
      <c r="D5" s="16"/>
      <c r="E5" s="16"/>
      <c r="F5" s="16"/>
      <c r="G5" s="16"/>
      <c r="H5" s="16"/>
      <c r="I5" s="5" t="s">
        <v>696</v>
      </c>
      <c r="K5">
        <f t="shared" si="0"/>
        <v>0</v>
      </c>
      <c r="L5">
        <f t="shared" si="1"/>
        <v>0</v>
      </c>
      <c r="M5">
        <f t="shared" si="2"/>
        <v>0</v>
      </c>
      <c r="N5">
        <f t="shared" si="3"/>
        <v>0</v>
      </c>
      <c r="O5">
        <f t="shared" si="4"/>
        <v>0</v>
      </c>
      <c r="P5">
        <f t="shared" si="5"/>
        <v>0</v>
      </c>
      <c r="Q5">
        <f t="shared" si="6"/>
        <v>0</v>
      </c>
      <c r="R5">
        <f t="shared" si="7"/>
        <v>0</v>
      </c>
      <c r="S5" t="e">
        <f>HLOOKUP(1,L5:R$28,27-T5,0)</f>
        <v>#N/A</v>
      </c>
      <c r="T5">
        <v>3</v>
      </c>
    </row>
    <row r="6" spans="1:20" ht="38.25">
      <c r="A6" s="4" t="s">
        <v>697</v>
      </c>
      <c r="B6" s="16"/>
      <c r="C6" s="16"/>
      <c r="D6" s="16"/>
      <c r="E6" s="16"/>
      <c r="F6" s="16"/>
      <c r="G6" s="16"/>
      <c r="H6" s="16"/>
      <c r="I6" s="5" t="s">
        <v>648</v>
      </c>
      <c r="K6">
        <f t="shared" si="0"/>
        <v>0</v>
      </c>
      <c r="L6">
        <f t="shared" si="1"/>
        <v>0</v>
      </c>
      <c r="M6">
        <f t="shared" si="2"/>
        <v>0</v>
      </c>
      <c r="N6">
        <f t="shared" si="3"/>
        <v>0</v>
      </c>
      <c r="O6">
        <f t="shared" si="4"/>
        <v>0</v>
      </c>
      <c r="P6">
        <f t="shared" si="5"/>
        <v>0</v>
      </c>
      <c r="Q6">
        <f t="shared" si="6"/>
        <v>0</v>
      </c>
      <c r="R6">
        <f t="shared" si="7"/>
        <v>0</v>
      </c>
      <c r="S6" t="e">
        <f>HLOOKUP(1,L6:R$28,27-T6,0)</f>
        <v>#N/A</v>
      </c>
      <c r="T6">
        <v>4</v>
      </c>
    </row>
    <row r="7" spans="1:20" ht="18.75" customHeight="1">
      <c r="A7" s="4" t="s">
        <v>649</v>
      </c>
      <c r="B7" s="16"/>
      <c r="C7" s="16"/>
      <c r="D7" s="16"/>
      <c r="E7" s="16"/>
      <c r="F7" s="16"/>
      <c r="G7" s="16"/>
      <c r="H7" s="16"/>
      <c r="I7" s="5" t="s">
        <v>698</v>
      </c>
      <c r="K7">
        <f t="shared" si="0"/>
        <v>0</v>
      </c>
      <c r="L7">
        <f t="shared" si="1"/>
        <v>0</v>
      </c>
      <c r="M7">
        <f t="shared" si="2"/>
        <v>0</v>
      </c>
      <c r="N7">
        <f t="shared" si="3"/>
        <v>0</v>
      </c>
      <c r="O7">
        <f t="shared" si="4"/>
        <v>0</v>
      </c>
      <c r="P7">
        <f t="shared" si="5"/>
        <v>0</v>
      </c>
      <c r="Q7">
        <f t="shared" si="6"/>
        <v>0</v>
      </c>
      <c r="R7">
        <f t="shared" si="7"/>
        <v>0</v>
      </c>
      <c r="S7" t="e">
        <f>HLOOKUP(1,L7:R$28,27-T7,0)</f>
        <v>#N/A</v>
      </c>
      <c r="T7">
        <v>5</v>
      </c>
    </row>
    <row r="8" spans="1:20" ht="25.5">
      <c r="A8" s="4" t="s">
        <v>650</v>
      </c>
      <c r="B8" s="16"/>
      <c r="C8" s="16"/>
      <c r="D8" s="16"/>
      <c r="E8" s="16"/>
      <c r="F8" s="16"/>
      <c r="G8" s="16"/>
      <c r="H8" s="16"/>
      <c r="I8" s="5" t="s">
        <v>651</v>
      </c>
      <c r="K8">
        <f t="shared" si="0"/>
        <v>0</v>
      </c>
      <c r="L8">
        <f t="shared" si="1"/>
        <v>0</v>
      </c>
      <c r="M8">
        <f t="shared" si="2"/>
        <v>0</v>
      </c>
      <c r="N8">
        <f t="shared" si="3"/>
        <v>0</v>
      </c>
      <c r="O8">
        <f t="shared" si="4"/>
        <v>0</v>
      </c>
      <c r="P8">
        <f t="shared" si="5"/>
        <v>0</v>
      </c>
      <c r="Q8">
        <f t="shared" si="6"/>
        <v>0</v>
      </c>
      <c r="R8">
        <f t="shared" si="7"/>
        <v>0</v>
      </c>
      <c r="S8" t="e">
        <f>HLOOKUP(1,L8:R$28,27-T8,0)</f>
        <v>#N/A</v>
      </c>
      <c r="T8">
        <v>6</v>
      </c>
    </row>
    <row r="9" spans="1:20" ht="25.5">
      <c r="A9" s="4" t="s">
        <v>652</v>
      </c>
      <c r="B9" s="16"/>
      <c r="C9" s="16"/>
      <c r="D9" s="16"/>
      <c r="E9" s="16"/>
      <c r="F9" s="16"/>
      <c r="G9" s="16"/>
      <c r="H9" s="16"/>
      <c r="I9" s="5" t="s">
        <v>653</v>
      </c>
      <c r="K9">
        <f t="shared" si="0"/>
        <v>0</v>
      </c>
      <c r="L9">
        <f t="shared" si="1"/>
        <v>0</v>
      </c>
      <c r="M9">
        <f t="shared" si="2"/>
        <v>0</v>
      </c>
      <c r="N9">
        <f t="shared" si="3"/>
        <v>0</v>
      </c>
      <c r="O9">
        <f t="shared" si="4"/>
        <v>0</v>
      </c>
      <c r="P9">
        <f t="shared" si="5"/>
        <v>0</v>
      </c>
      <c r="Q9">
        <f t="shared" si="6"/>
        <v>0</v>
      </c>
      <c r="R9">
        <f t="shared" si="7"/>
        <v>0</v>
      </c>
      <c r="S9" t="e">
        <f>HLOOKUP(1,L9:R$28,27-T9,0)</f>
        <v>#N/A</v>
      </c>
      <c r="T9">
        <v>7</v>
      </c>
    </row>
    <row r="10" spans="1:20" ht="25.5">
      <c r="A10" s="4" t="s">
        <v>0</v>
      </c>
      <c r="B10" s="16"/>
      <c r="C10" s="16"/>
      <c r="D10" s="16"/>
      <c r="E10" s="16"/>
      <c r="F10" s="16"/>
      <c r="G10" s="16"/>
      <c r="H10" s="16"/>
      <c r="I10" s="5" t="s">
        <v>1</v>
      </c>
      <c r="K10">
        <f t="shared" si="0"/>
        <v>0</v>
      </c>
      <c r="L10">
        <f t="shared" si="1"/>
        <v>0</v>
      </c>
      <c r="M10">
        <f t="shared" si="2"/>
        <v>0</v>
      </c>
      <c r="N10">
        <f t="shared" si="3"/>
        <v>0</v>
      </c>
      <c r="O10">
        <f t="shared" si="4"/>
        <v>0</v>
      </c>
      <c r="P10">
        <f t="shared" si="5"/>
        <v>0</v>
      </c>
      <c r="Q10">
        <f t="shared" si="6"/>
        <v>0</v>
      </c>
      <c r="R10">
        <f t="shared" si="7"/>
        <v>0</v>
      </c>
      <c r="S10" t="e">
        <f>HLOOKUP(1,L10:R$28,27-T10,0)</f>
        <v>#N/A</v>
      </c>
      <c r="T10">
        <v>8</v>
      </c>
    </row>
    <row r="11" spans="1:20" ht="25.5">
      <c r="A11" s="4" t="s">
        <v>2</v>
      </c>
      <c r="B11" s="16"/>
      <c r="C11" s="16"/>
      <c r="D11" s="16"/>
      <c r="E11" s="16"/>
      <c r="F11" s="16"/>
      <c r="G11" s="16"/>
      <c r="H11" s="16"/>
      <c r="I11" s="5" t="s">
        <v>3</v>
      </c>
      <c r="K11">
        <f t="shared" si="0"/>
        <v>0</v>
      </c>
      <c r="L11">
        <f t="shared" si="1"/>
        <v>0</v>
      </c>
      <c r="M11">
        <f t="shared" si="2"/>
        <v>0</v>
      </c>
      <c r="N11">
        <f t="shared" si="3"/>
        <v>0</v>
      </c>
      <c r="O11">
        <f t="shared" si="4"/>
        <v>0</v>
      </c>
      <c r="P11">
        <f t="shared" si="5"/>
        <v>0</v>
      </c>
      <c r="Q11">
        <f t="shared" si="6"/>
        <v>0</v>
      </c>
      <c r="R11">
        <f t="shared" si="7"/>
        <v>0</v>
      </c>
      <c r="S11" t="e">
        <f>HLOOKUP(1,L11:R$28,27-T11,0)</f>
        <v>#N/A</v>
      </c>
      <c r="T11">
        <v>9</v>
      </c>
    </row>
    <row r="12" spans="1:20" ht="25.5">
      <c r="A12" s="4" t="s">
        <v>699</v>
      </c>
      <c r="B12" s="16"/>
      <c r="C12" s="16"/>
      <c r="D12" s="16"/>
      <c r="E12" s="16"/>
      <c r="F12" s="16"/>
      <c r="G12" s="16"/>
      <c r="H12" s="16"/>
      <c r="I12" s="5" t="s">
        <v>700</v>
      </c>
      <c r="K12">
        <f t="shared" si="0"/>
        <v>0</v>
      </c>
      <c r="L12">
        <f t="shared" si="1"/>
        <v>0</v>
      </c>
      <c r="M12">
        <f t="shared" si="2"/>
        <v>0</v>
      </c>
      <c r="N12">
        <f t="shared" si="3"/>
        <v>0</v>
      </c>
      <c r="O12">
        <f t="shared" si="4"/>
        <v>0</v>
      </c>
      <c r="P12">
        <f t="shared" si="5"/>
        <v>0</v>
      </c>
      <c r="Q12">
        <f t="shared" si="6"/>
        <v>0</v>
      </c>
      <c r="R12">
        <f t="shared" si="7"/>
        <v>0</v>
      </c>
      <c r="S12" t="e">
        <f>HLOOKUP(1,L12:R$28,27-T12,0)</f>
        <v>#N/A</v>
      </c>
      <c r="T12">
        <v>10</v>
      </c>
    </row>
    <row r="13" spans="1:20" ht="25.5">
      <c r="A13" s="4" t="s">
        <v>4</v>
      </c>
      <c r="B13" s="16"/>
      <c r="C13" s="16"/>
      <c r="D13" s="16"/>
      <c r="E13" s="16"/>
      <c r="F13" s="16"/>
      <c r="G13" s="16"/>
      <c r="H13" s="16"/>
      <c r="I13" s="5" t="s">
        <v>5</v>
      </c>
      <c r="K13">
        <f t="shared" si="0"/>
        <v>0</v>
      </c>
      <c r="L13">
        <f t="shared" si="1"/>
        <v>0</v>
      </c>
      <c r="M13">
        <f t="shared" si="2"/>
        <v>0</v>
      </c>
      <c r="N13">
        <f t="shared" si="3"/>
        <v>0</v>
      </c>
      <c r="O13">
        <f t="shared" si="4"/>
        <v>0</v>
      </c>
      <c r="P13">
        <f t="shared" si="5"/>
        <v>0</v>
      </c>
      <c r="Q13">
        <f t="shared" si="6"/>
        <v>0</v>
      </c>
      <c r="R13">
        <f t="shared" si="7"/>
        <v>0</v>
      </c>
      <c r="S13" t="e">
        <f>HLOOKUP(1,L13:R$28,27-T13,0)</f>
        <v>#N/A</v>
      </c>
      <c r="T13">
        <v>11</v>
      </c>
    </row>
    <row r="14" spans="1:20" ht="38.25">
      <c r="A14" s="4" t="s">
        <v>730</v>
      </c>
      <c r="B14" s="16"/>
      <c r="C14" s="16"/>
      <c r="D14" s="16"/>
      <c r="E14" s="16"/>
      <c r="F14" s="16"/>
      <c r="G14" s="16"/>
      <c r="H14" s="16"/>
      <c r="I14" s="5" t="s">
        <v>6</v>
      </c>
      <c r="K14">
        <f t="shared" si="0"/>
        <v>0</v>
      </c>
      <c r="L14">
        <f t="shared" si="1"/>
        <v>0</v>
      </c>
      <c r="M14">
        <f t="shared" si="2"/>
        <v>0</v>
      </c>
      <c r="N14">
        <f t="shared" si="3"/>
        <v>0</v>
      </c>
      <c r="O14">
        <f t="shared" si="4"/>
        <v>0</v>
      </c>
      <c r="P14">
        <f t="shared" si="5"/>
        <v>0</v>
      </c>
      <c r="Q14">
        <f t="shared" si="6"/>
        <v>0</v>
      </c>
      <c r="R14">
        <f t="shared" si="7"/>
        <v>0</v>
      </c>
      <c r="S14" t="e">
        <f>HLOOKUP(1,L14:R$28,27-T14,0)</f>
        <v>#N/A</v>
      </c>
      <c r="T14">
        <v>12</v>
      </c>
    </row>
    <row r="15" spans="1:20" ht="38.25">
      <c r="A15" s="4" t="s">
        <v>701</v>
      </c>
      <c r="B15" s="16"/>
      <c r="C15" s="16"/>
      <c r="D15" s="16"/>
      <c r="E15" s="16"/>
      <c r="F15" s="16"/>
      <c r="G15" s="16"/>
      <c r="H15" s="16"/>
      <c r="I15" s="5" t="s">
        <v>7</v>
      </c>
      <c r="K15">
        <f t="shared" si="0"/>
        <v>0</v>
      </c>
      <c r="L15">
        <f t="shared" si="1"/>
        <v>0</v>
      </c>
      <c r="M15">
        <f t="shared" si="2"/>
        <v>0</v>
      </c>
      <c r="N15">
        <f t="shared" si="3"/>
        <v>0</v>
      </c>
      <c r="O15">
        <f t="shared" si="4"/>
        <v>0</v>
      </c>
      <c r="P15">
        <f t="shared" si="5"/>
        <v>0</v>
      </c>
      <c r="Q15">
        <f t="shared" si="6"/>
        <v>0</v>
      </c>
      <c r="R15">
        <f t="shared" si="7"/>
        <v>0</v>
      </c>
      <c r="S15" t="e">
        <f>HLOOKUP(1,L15:R$28,27-T15,0)</f>
        <v>#N/A</v>
      </c>
      <c r="T15">
        <v>13</v>
      </c>
    </row>
    <row r="16" spans="1:20" ht="25.5">
      <c r="A16" s="4" t="s">
        <v>8</v>
      </c>
      <c r="B16" s="16"/>
      <c r="C16" s="16"/>
      <c r="D16" s="16"/>
      <c r="E16" s="16"/>
      <c r="F16" s="16"/>
      <c r="G16" s="16"/>
      <c r="H16" s="16"/>
      <c r="I16" s="5" t="s">
        <v>9</v>
      </c>
      <c r="K16">
        <f t="shared" si="0"/>
        <v>0</v>
      </c>
      <c r="L16">
        <f t="shared" si="1"/>
        <v>0</v>
      </c>
      <c r="M16">
        <f t="shared" si="2"/>
        <v>0</v>
      </c>
      <c r="N16">
        <f t="shared" si="3"/>
        <v>0</v>
      </c>
      <c r="O16">
        <f t="shared" si="4"/>
        <v>0</v>
      </c>
      <c r="P16">
        <f t="shared" si="5"/>
        <v>0</v>
      </c>
      <c r="Q16">
        <f t="shared" si="6"/>
        <v>0</v>
      </c>
      <c r="R16">
        <f t="shared" si="7"/>
        <v>0</v>
      </c>
      <c r="S16" t="e">
        <f>HLOOKUP(1,L16:R$28,27-T16,0)</f>
        <v>#N/A</v>
      </c>
      <c r="T16">
        <v>14</v>
      </c>
    </row>
    <row r="17" spans="1:20" ht="25.5">
      <c r="A17" s="4" t="s">
        <v>719</v>
      </c>
      <c r="B17" s="16"/>
      <c r="C17" s="16"/>
      <c r="D17" s="16"/>
      <c r="E17" s="16"/>
      <c r="F17" s="16"/>
      <c r="G17" s="16"/>
      <c r="H17" s="16"/>
      <c r="I17" s="5" t="s">
        <v>720</v>
      </c>
      <c r="K17">
        <f t="shared" si="0"/>
        <v>0</v>
      </c>
      <c r="L17">
        <f t="shared" si="1"/>
        <v>0</v>
      </c>
      <c r="M17">
        <f t="shared" si="2"/>
        <v>0</v>
      </c>
      <c r="N17">
        <f t="shared" si="3"/>
        <v>0</v>
      </c>
      <c r="O17">
        <f t="shared" si="4"/>
        <v>0</v>
      </c>
      <c r="P17">
        <f t="shared" si="5"/>
        <v>0</v>
      </c>
      <c r="Q17">
        <f t="shared" si="6"/>
        <v>0</v>
      </c>
      <c r="R17">
        <f t="shared" si="7"/>
        <v>0</v>
      </c>
      <c r="S17" t="e">
        <f>HLOOKUP(1,L17:R$28,27-T17,0)</f>
        <v>#N/A</v>
      </c>
      <c r="T17">
        <v>15</v>
      </c>
    </row>
    <row r="18" spans="1:20" ht="25.5">
      <c r="A18" s="4" t="s">
        <v>721</v>
      </c>
      <c r="B18" s="16"/>
      <c r="C18" s="16"/>
      <c r="D18" s="16"/>
      <c r="E18" s="16"/>
      <c r="F18" s="16"/>
      <c r="G18" s="16"/>
      <c r="H18" s="16"/>
      <c r="I18" s="5" t="s">
        <v>722</v>
      </c>
      <c r="K18">
        <f t="shared" si="0"/>
        <v>0</v>
      </c>
      <c r="L18">
        <f t="shared" si="1"/>
        <v>0</v>
      </c>
      <c r="M18">
        <f t="shared" si="2"/>
        <v>0</v>
      </c>
      <c r="N18">
        <f t="shared" si="3"/>
        <v>0</v>
      </c>
      <c r="O18">
        <f t="shared" si="4"/>
        <v>0</v>
      </c>
      <c r="P18">
        <f t="shared" si="5"/>
        <v>0</v>
      </c>
      <c r="Q18">
        <f t="shared" si="6"/>
        <v>0</v>
      </c>
      <c r="R18">
        <f t="shared" si="7"/>
        <v>0</v>
      </c>
      <c r="S18" t="e">
        <f>HLOOKUP(1,L18:R$28,27-T18,0)</f>
        <v>#N/A</v>
      </c>
      <c r="T18">
        <v>16</v>
      </c>
    </row>
    <row r="19" spans="1:20" ht="25.5">
      <c r="A19" s="4" t="s">
        <v>112</v>
      </c>
      <c r="B19" s="16"/>
      <c r="C19" s="16"/>
      <c r="D19" s="16"/>
      <c r="E19" s="16"/>
      <c r="F19" s="16"/>
      <c r="G19" s="16"/>
      <c r="H19" s="16"/>
      <c r="I19" s="5" t="s">
        <v>723</v>
      </c>
      <c r="K19">
        <f t="shared" si="0"/>
        <v>0</v>
      </c>
      <c r="L19">
        <f t="shared" si="1"/>
        <v>0</v>
      </c>
      <c r="M19">
        <f t="shared" si="2"/>
        <v>0</v>
      </c>
      <c r="N19">
        <f t="shared" si="3"/>
        <v>0</v>
      </c>
      <c r="O19">
        <f t="shared" si="4"/>
        <v>0</v>
      </c>
      <c r="P19">
        <f t="shared" si="5"/>
        <v>0</v>
      </c>
      <c r="Q19">
        <f t="shared" si="6"/>
        <v>0</v>
      </c>
      <c r="R19">
        <f t="shared" si="7"/>
        <v>0</v>
      </c>
      <c r="S19" t="e">
        <f>HLOOKUP(1,L19:R$28,27-T19,0)</f>
        <v>#N/A</v>
      </c>
      <c r="T19">
        <v>17</v>
      </c>
    </row>
    <row r="20" spans="1:20" ht="25.5">
      <c r="A20" s="4" t="s">
        <v>731</v>
      </c>
      <c r="B20" s="16"/>
      <c r="C20" s="16"/>
      <c r="D20" s="16"/>
      <c r="E20" s="16"/>
      <c r="F20" s="16"/>
      <c r="G20" s="16"/>
      <c r="H20" s="16"/>
      <c r="I20" s="5" t="s">
        <v>724</v>
      </c>
      <c r="K20">
        <f t="shared" si="0"/>
        <v>0</v>
      </c>
      <c r="L20">
        <f t="shared" si="1"/>
        <v>0</v>
      </c>
      <c r="M20">
        <f t="shared" si="2"/>
        <v>0</v>
      </c>
      <c r="N20">
        <f t="shared" si="3"/>
        <v>0</v>
      </c>
      <c r="O20">
        <f t="shared" si="4"/>
        <v>0</v>
      </c>
      <c r="P20">
        <f t="shared" si="5"/>
        <v>0</v>
      </c>
      <c r="Q20">
        <f t="shared" si="6"/>
        <v>0</v>
      </c>
      <c r="R20">
        <f t="shared" si="7"/>
        <v>0</v>
      </c>
      <c r="S20" t="e">
        <f>HLOOKUP(1,L20:R$28,27-T20,0)</f>
        <v>#N/A</v>
      </c>
      <c r="T20">
        <v>18</v>
      </c>
    </row>
    <row r="21" spans="1:20" ht="25.5">
      <c r="A21" s="4" t="s">
        <v>732</v>
      </c>
      <c r="B21" s="16"/>
      <c r="C21" s="16"/>
      <c r="D21" s="16"/>
      <c r="E21" s="16"/>
      <c r="F21" s="16"/>
      <c r="G21" s="16"/>
      <c r="H21" s="16"/>
      <c r="I21" s="5" t="s">
        <v>113</v>
      </c>
      <c r="K21">
        <f t="shared" si="0"/>
        <v>0</v>
      </c>
      <c r="L21">
        <f t="shared" si="1"/>
        <v>0</v>
      </c>
      <c r="M21">
        <f t="shared" si="2"/>
        <v>0</v>
      </c>
      <c r="N21">
        <f t="shared" si="3"/>
        <v>0</v>
      </c>
      <c r="O21">
        <f t="shared" si="4"/>
        <v>0</v>
      </c>
      <c r="P21">
        <f t="shared" si="5"/>
        <v>0</v>
      </c>
      <c r="Q21">
        <f t="shared" si="6"/>
        <v>0</v>
      </c>
      <c r="R21">
        <f t="shared" si="7"/>
        <v>0</v>
      </c>
      <c r="S21" t="e">
        <f>HLOOKUP(1,L21:R$28,27-T21,0)</f>
        <v>#N/A</v>
      </c>
      <c r="T21">
        <v>19</v>
      </c>
    </row>
    <row r="22" spans="1:20" ht="25.5">
      <c r="A22" s="4" t="s">
        <v>725</v>
      </c>
      <c r="B22" s="16"/>
      <c r="C22" s="16"/>
      <c r="D22" s="16"/>
      <c r="E22" s="16"/>
      <c r="F22" s="16"/>
      <c r="G22" s="16"/>
      <c r="H22" s="16"/>
      <c r="I22" s="5" t="s">
        <v>726</v>
      </c>
      <c r="K22">
        <f t="shared" si="0"/>
        <v>0</v>
      </c>
      <c r="L22">
        <f t="shared" si="1"/>
        <v>0</v>
      </c>
      <c r="M22">
        <f t="shared" si="2"/>
        <v>0</v>
      </c>
      <c r="N22">
        <f t="shared" si="3"/>
        <v>0</v>
      </c>
      <c r="O22">
        <f t="shared" si="4"/>
        <v>0</v>
      </c>
      <c r="P22">
        <f t="shared" si="5"/>
        <v>0</v>
      </c>
      <c r="Q22">
        <f t="shared" si="6"/>
        <v>0</v>
      </c>
      <c r="R22">
        <f t="shared" si="7"/>
        <v>0</v>
      </c>
      <c r="S22" t="e">
        <f>HLOOKUP(1,L22:R$28,27-T22,0)</f>
        <v>#N/A</v>
      </c>
      <c r="T22">
        <v>20</v>
      </c>
    </row>
    <row r="23" spans="1:20" ht="25.5">
      <c r="A23" s="4" t="s">
        <v>114</v>
      </c>
      <c r="B23" s="16"/>
      <c r="C23" s="16"/>
      <c r="D23" s="16"/>
      <c r="E23" s="16"/>
      <c r="F23" s="16"/>
      <c r="G23" s="16"/>
      <c r="H23" s="16"/>
      <c r="I23" s="5" t="s">
        <v>115</v>
      </c>
      <c r="K23">
        <f t="shared" si="0"/>
        <v>0</v>
      </c>
      <c r="L23">
        <f t="shared" si="1"/>
        <v>0</v>
      </c>
      <c r="M23">
        <f t="shared" si="2"/>
        <v>0</v>
      </c>
      <c r="N23">
        <f t="shared" si="3"/>
        <v>0</v>
      </c>
      <c r="O23">
        <f t="shared" si="4"/>
        <v>0</v>
      </c>
      <c r="P23">
        <f t="shared" si="5"/>
        <v>0</v>
      </c>
      <c r="Q23">
        <f t="shared" si="6"/>
        <v>0</v>
      </c>
      <c r="R23">
        <f t="shared" si="7"/>
        <v>0</v>
      </c>
      <c r="S23" t="e">
        <f>HLOOKUP(1,L23:R$28,27-T23,0)</f>
        <v>#N/A</v>
      </c>
      <c r="T23">
        <v>21</v>
      </c>
    </row>
    <row r="24" spans="1:20" ht="25.5">
      <c r="A24" s="4" t="s">
        <v>689</v>
      </c>
      <c r="B24" s="16"/>
      <c r="C24" s="16"/>
      <c r="D24" s="16"/>
      <c r="E24" s="16"/>
      <c r="F24" s="16"/>
      <c r="G24" s="16"/>
      <c r="H24" s="16"/>
      <c r="I24" s="5" t="s">
        <v>727</v>
      </c>
      <c r="K24">
        <f t="shared" si="0"/>
        <v>0</v>
      </c>
      <c r="L24">
        <f t="shared" si="1"/>
        <v>0</v>
      </c>
      <c r="M24">
        <f t="shared" si="2"/>
        <v>0</v>
      </c>
      <c r="N24">
        <f t="shared" si="3"/>
        <v>0</v>
      </c>
      <c r="O24">
        <f t="shared" si="4"/>
        <v>0</v>
      </c>
      <c r="P24">
        <f t="shared" si="5"/>
        <v>0</v>
      </c>
      <c r="Q24">
        <f t="shared" si="6"/>
        <v>0</v>
      </c>
      <c r="R24">
        <f t="shared" si="7"/>
        <v>0</v>
      </c>
      <c r="S24" t="e">
        <f>HLOOKUP(1,L24:R$28,27-T24,0)</f>
        <v>#N/A</v>
      </c>
      <c r="T24">
        <v>22</v>
      </c>
    </row>
    <row r="25" spans="1:20" ht="25.5">
      <c r="A25" s="4" t="s">
        <v>728</v>
      </c>
      <c r="B25" s="16"/>
      <c r="C25" s="16"/>
      <c r="D25" s="16"/>
      <c r="E25" s="16"/>
      <c r="F25" s="16"/>
      <c r="G25" s="16"/>
      <c r="H25" s="16"/>
      <c r="I25" s="5" t="s">
        <v>729</v>
      </c>
      <c r="K25">
        <f t="shared" si="0"/>
        <v>0</v>
      </c>
      <c r="L25">
        <f t="shared" si="1"/>
        <v>0</v>
      </c>
      <c r="M25">
        <f t="shared" si="2"/>
        <v>0</v>
      </c>
      <c r="N25">
        <f t="shared" si="3"/>
        <v>0</v>
      </c>
      <c r="O25">
        <f t="shared" si="4"/>
        <v>0</v>
      </c>
      <c r="P25">
        <f t="shared" si="5"/>
        <v>0</v>
      </c>
      <c r="Q25">
        <f t="shared" si="6"/>
        <v>0</v>
      </c>
      <c r="R25">
        <f t="shared" si="7"/>
        <v>0</v>
      </c>
      <c r="S25" t="e">
        <f>HLOOKUP(1,L25:R$28,27-T25,0)</f>
        <v>#N/A</v>
      </c>
      <c r="T25">
        <v>23</v>
      </c>
    </row>
    <row r="26" spans="1:20" ht="25.5">
      <c r="A26" s="4" t="s">
        <v>690</v>
      </c>
      <c r="B26" s="16"/>
      <c r="C26" s="16"/>
      <c r="D26" s="16"/>
      <c r="E26" s="16"/>
      <c r="F26" s="16"/>
      <c r="G26" s="16"/>
      <c r="H26" s="16"/>
      <c r="I26" s="5" t="s">
        <v>691</v>
      </c>
      <c r="K26">
        <f t="shared" si="0"/>
        <v>0</v>
      </c>
      <c r="L26">
        <f t="shared" si="1"/>
        <v>0</v>
      </c>
      <c r="M26">
        <f t="shared" si="2"/>
        <v>0</v>
      </c>
      <c r="N26">
        <f t="shared" si="3"/>
        <v>0</v>
      </c>
      <c r="O26">
        <f t="shared" si="4"/>
        <v>0</v>
      </c>
      <c r="P26">
        <f t="shared" si="5"/>
        <v>0</v>
      </c>
      <c r="Q26">
        <f t="shared" si="6"/>
        <v>0</v>
      </c>
      <c r="R26">
        <f t="shared" si="7"/>
        <v>0</v>
      </c>
      <c r="S26" t="e">
        <f>HLOOKUP(1,L26:R$28,27-T26,0)</f>
        <v>#N/A</v>
      </c>
      <c r="T26">
        <v>24</v>
      </c>
    </row>
    <row r="27" spans="1:20" ht="25.5">
      <c r="A27" s="4" t="s">
        <v>692</v>
      </c>
      <c r="B27" s="16"/>
      <c r="C27" s="16"/>
      <c r="D27" s="16"/>
      <c r="E27" s="16"/>
      <c r="F27" s="16"/>
      <c r="G27" s="16"/>
      <c r="H27" s="16"/>
      <c r="I27" s="5" t="s">
        <v>693</v>
      </c>
      <c r="K27">
        <f t="shared" si="0"/>
        <v>0</v>
      </c>
      <c r="L27">
        <f t="shared" si="1"/>
        <v>0</v>
      </c>
      <c r="M27">
        <f t="shared" si="2"/>
        <v>0</v>
      </c>
      <c r="N27">
        <f t="shared" si="3"/>
        <v>0</v>
      </c>
      <c r="O27">
        <f t="shared" si="4"/>
        <v>0</v>
      </c>
      <c r="P27">
        <f t="shared" si="5"/>
        <v>0</v>
      </c>
      <c r="Q27">
        <f t="shared" si="6"/>
        <v>0</v>
      </c>
      <c r="R27">
        <f t="shared" si="7"/>
        <v>0</v>
      </c>
      <c r="S27" t="e">
        <f>HLOOKUP(1,L27:R$28,27-T27,0)</f>
        <v>#N/A</v>
      </c>
      <c r="T27">
        <v>25</v>
      </c>
    </row>
    <row r="28" spans="1:18" ht="25.5" customHeight="1">
      <c r="A28" s="174" t="str">
        <f>IF(K28&lt;25,"Количество строк, которые осталось оценить: "&amp;(25-K28),"")</f>
        <v>Количество строк, которые осталось оценить: 25</v>
      </c>
      <c r="B28" s="174"/>
      <c r="C28" s="174"/>
      <c r="D28" s="174"/>
      <c r="E28" s="174"/>
      <c r="F28" s="174"/>
      <c r="G28" s="174"/>
      <c r="H28" s="174"/>
      <c r="I28" s="174"/>
      <c r="J28" s="40"/>
      <c r="K28">
        <f>SUM(K3:K27)</f>
        <v>0</v>
      </c>
      <c r="L28" s="1">
        <v>3</v>
      </c>
      <c r="M28" s="1">
        <v>2</v>
      </c>
      <c r="N28" s="1">
        <v>1</v>
      </c>
      <c r="O28" s="1">
        <v>0</v>
      </c>
      <c r="P28" s="1">
        <v>-1</v>
      </c>
      <c r="Q28" s="1">
        <v>-2</v>
      </c>
      <c r="R28" s="1">
        <v>-3</v>
      </c>
    </row>
    <row r="29" spans="1:11" ht="27" customHeight="1">
      <c r="A29" s="176" t="s">
        <v>1076</v>
      </c>
      <c r="B29" s="176"/>
      <c r="C29" s="176"/>
      <c r="D29" s="176"/>
      <c r="E29" s="176"/>
      <c r="F29" s="176"/>
      <c r="G29" s="176"/>
      <c r="H29" s="176"/>
      <c r="I29" s="176"/>
      <c r="J29" s="40"/>
      <c r="K29">
        <f>MAX(K3:K27)</f>
        <v>0</v>
      </c>
    </row>
  </sheetData>
  <sheetProtection sheet="1" objects="1" scenarios="1"/>
  <mergeCells count="3">
    <mergeCell ref="A1:I1"/>
    <mergeCell ref="A28:I28"/>
    <mergeCell ref="A29:I29"/>
  </mergeCells>
  <conditionalFormatting sqref="A28:I28">
    <cfRule type="expression" priority="1" dxfId="6" stopIfTrue="1">
      <formula>$K$29&gt;1</formula>
    </cfRule>
  </conditionalFormatting>
  <conditionalFormatting sqref="B3:H27">
    <cfRule type="expression" priority="2" dxfId="4" stopIfTrue="1">
      <formula>NOT(ISBLANK(B3))</formula>
    </cfRule>
  </conditionalFormatting>
  <dataValidations count="1">
    <dataValidation type="custom" allowBlank="1" showErrorMessage="1" prompt="Отметьте любым знаком ячейку, соответствующую выбранному ответу" errorTitle="Можно указать только один ответ" error="Если Вы хотите изменить свой ответ, сначала удалите пометку, которая уже сделана" sqref="B3:H27">
      <formula1>(COUNTA($B3:$H3)=1)</formula1>
    </dataValidation>
  </dataValidations>
  <hyperlinks>
    <hyperlink ref="A29:I29" location="'12-ЖС'!C4" display="Продолжить"/>
  </hyperlinks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5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7" sqref="B57"/>
    </sheetView>
  </sheetViews>
  <sheetFormatPr defaultColWidth="9.00390625" defaultRowHeight="12.75"/>
  <cols>
    <col min="1" max="1" width="3.375" style="102" customWidth="1"/>
    <col min="2" max="2" width="84.375" style="100" customWidth="1"/>
    <col min="3" max="6" width="8.25390625" style="101" customWidth="1"/>
    <col min="7" max="12" width="9.125" style="95" hidden="1" customWidth="1"/>
    <col min="13" max="13" width="9.125" style="96" hidden="1" customWidth="1"/>
    <col min="14" max="14" width="9.125" style="97" hidden="1" customWidth="1"/>
    <col min="15" max="27" width="9.125" style="98" hidden="1" customWidth="1"/>
    <col min="28" max="28" width="9.125" style="99" hidden="1" customWidth="1"/>
    <col min="29" max="29" width="9.125" style="98" hidden="1" customWidth="1"/>
    <col min="30" max="30" width="70.625" style="98" hidden="1" customWidth="1"/>
    <col min="31" max="31" width="9.00390625" style="98" hidden="1" customWidth="1"/>
    <col min="32" max="16384" width="9.00390625" style="98" customWidth="1"/>
  </cols>
  <sheetData>
    <row r="1" spans="1:28" s="27" customFormat="1" ht="15" customHeight="1">
      <c r="A1" s="179" t="s">
        <v>585</v>
      </c>
      <c r="B1" s="179"/>
      <c r="C1" s="179"/>
      <c r="D1" s="179"/>
      <c r="E1" s="179"/>
      <c r="F1" s="179"/>
      <c r="G1" s="44"/>
      <c r="H1" s="44"/>
      <c r="I1" s="44"/>
      <c r="J1" s="44"/>
      <c r="K1" s="44"/>
      <c r="L1" s="44"/>
      <c r="M1" s="25"/>
      <c r="N1" s="26"/>
      <c r="AB1" s="103"/>
    </row>
    <row r="2" spans="1:28" s="27" customFormat="1" ht="15.75" customHeight="1">
      <c r="A2" s="183" t="s">
        <v>338</v>
      </c>
      <c r="B2" s="181" t="s">
        <v>865</v>
      </c>
      <c r="C2" s="180" t="s">
        <v>339</v>
      </c>
      <c r="D2" s="180"/>
      <c r="E2" s="180"/>
      <c r="F2" s="180"/>
      <c r="G2" s="24"/>
      <c r="H2" s="24"/>
      <c r="I2" s="24"/>
      <c r="J2" s="24"/>
      <c r="K2" s="24"/>
      <c r="L2" s="24"/>
      <c r="M2" s="25"/>
      <c r="N2" s="26"/>
      <c r="O2" s="27" t="e">
        <f>SUBTOTAL(9,O4:O48)</f>
        <v>#N/A</v>
      </c>
      <c r="AB2" s="103"/>
    </row>
    <row r="3" spans="1:28" s="27" customFormat="1" ht="93.75" customHeight="1">
      <c r="A3" s="184"/>
      <c r="B3" s="182"/>
      <c r="C3" s="104" t="s">
        <v>745</v>
      </c>
      <c r="D3" s="104" t="s">
        <v>762</v>
      </c>
      <c r="E3" s="104" t="s">
        <v>763</v>
      </c>
      <c r="F3" s="104" t="s">
        <v>1022</v>
      </c>
      <c r="G3" s="177" t="s">
        <v>346</v>
      </c>
      <c r="H3" s="177"/>
      <c r="I3" s="177"/>
      <c r="J3" s="177"/>
      <c r="K3" s="177"/>
      <c r="L3" s="30" t="s">
        <v>347</v>
      </c>
      <c r="M3" s="30" t="s">
        <v>348</v>
      </c>
      <c r="N3" s="30" t="s">
        <v>764</v>
      </c>
      <c r="O3" s="32" t="s">
        <v>349</v>
      </c>
      <c r="AB3" s="103"/>
    </row>
    <row r="4" spans="1:28" s="27" customFormat="1" ht="33.75" customHeight="1">
      <c r="A4" s="105">
        <v>1</v>
      </c>
      <c r="B4" s="106" t="s">
        <v>765</v>
      </c>
      <c r="C4" s="107"/>
      <c r="D4" s="107"/>
      <c r="E4" s="107"/>
      <c r="F4" s="107"/>
      <c r="G4" s="35">
        <f aca="true" t="shared" si="0" ref="G4:J48">IF(ISBLANK(C4),0,1)</f>
        <v>0</v>
      </c>
      <c r="H4" s="35">
        <f t="shared" si="0"/>
        <v>0</v>
      </c>
      <c r="I4" s="35">
        <f t="shared" si="0"/>
        <v>0</v>
      </c>
      <c r="J4" s="35">
        <f t="shared" si="0"/>
        <v>0</v>
      </c>
      <c r="K4" s="35">
        <v>46</v>
      </c>
      <c r="L4" s="35" t="e">
        <f>HLOOKUP(1,G4:J$49,K4,0)</f>
        <v>#N/A</v>
      </c>
      <c r="M4" s="36">
        <v>-1</v>
      </c>
      <c r="N4" s="39" t="s">
        <v>393</v>
      </c>
      <c r="O4" s="38" t="e">
        <f>IF(M4=1,L4,3-L4)</f>
        <v>#N/A</v>
      </c>
      <c r="AB4" s="103"/>
    </row>
    <row r="5" spans="1:28" s="27" customFormat="1" ht="33.75" customHeight="1">
      <c r="A5" s="105">
        <v>2</v>
      </c>
      <c r="B5" s="106" t="s">
        <v>766</v>
      </c>
      <c r="C5" s="107"/>
      <c r="D5" s="107"/>
      <c r="E5" s="107"/>
      <c r="F5" s="107"/>
      <c r="G5" s="35">
        <f t="shared" si="0"/>
        <v>0</v>
      </c>
      <c r="H5" s="35">
        <f t="shared" si="0"/>
        <v>0</v>
      </c>
      <c r="I5" s="35">
        <f t="shared" si="0"/>
        <v>0</v>
      </c>
      <c r="J5" s="35">
        <f t="shared" si="0"/>
        <v>0</v>
      </c>
      <c r="K5" s="35">
        <v>45</v>
      </c>
      <c r="L5" s="35" t="e">
        <f>HLOOKUP(1,G5:J$49,K5,0)</f>
        <v>#N/A</v>
      </c>
      <c r="M5" s="36">
        <v>-1</v>
      </c>
      <c r="N5" s="39" t="s">
        <v>767</v>
      </c>
      <c r="O5" s="38" t="e">
        <f aca="true" t="shared" si="1" ref="O5:O48">IF(M5=1,L5,3-L5)</f>
        <v>#N/A</v>
      </c>
      <c r="AB5" s="103"/>
    </row>
    <row r="6" spans="1:28" s="27" customFormat="1" ht="33.75" customHeight="1">
      <c r="A6" s="105">
        <v>3</v>
      </c>
      <c r="B6" s="106" t="s">
        <v>768</v>
      </c>
      <c r="C6" s="107"/>
      <c r="D6" s="107"/>
      <c r="E6" s="107"/>
      <c r="F6" s="107"/>
      <c r="G6" s="35">
        <f t="shared" si="0"/>
        <v>0</v>
      </c>
      <c r="H6" s="35">
        <f t="shared" si="0"/>
        <v>0</v>
      </c>
      <c r="I6" s="35">
        <f t="shared" si="0"/>
        <v>0</v>
      </c>
      <c r="J6" s="35">
        <f t="shared" si="0"/>
        <v>0</v>
      </c>
      <c r="K6" s="35">
        <f>K5-1</f>
        <v>44</v>
      </c>
      <c r="L6" s="35" t="e">
        <f>HLOOKUP(1,G6:J$49,K6,0)</f>
        <v>#N/A</v>
      </c>
      <c r="M6" s="36">
        <v>-1</v>
      </c>
      <c r="N6" s="39" t="s">
        <v>767</v>
      </c>
      <c r="O6" s="38" t="e">
        <f t="shared" si="1"/>
        <v>#N/A</v>
      </c>
      <c r="AB6" s="103"/>
    </row>
    <row r="7" spans="1:28" s="27" customFormat="1" ht="33.75" customHeight="1">
      <c r="A7" s="105">
        <v>4</v>
      </c>
      <c r="B7" s="106" t="s">
        <v>769</v>
      </c>
      <c r="C7" s="107"/>
      <c r="D7" s="107"/>
      <c r="E7" s="107"/>
      <c r="F7" s="107"/>
      <c r="G7" s="35">
        <f t="shared" si="0"/>
        <v>0</v>
      </c>
      <c r="H7" s="35">
        <f t="shared" si="0"/>
        <v>0</v>
      </c>
      <c r="I7" s="35">
        <f t="shared" si="0"/>
        <v>0</v>
      </c>
      <c r="J7" s="35">
        <f t="shared" si="0"/>
        <v>0</v>
      </c>
      <c r="K7" s="35">
        <f aca="true" t="shared" si="2" ref="K7:K48">K6-1</f>
        <v>43</v>
      </c>
      <c r="L7" s="35" t="e">
        <f>HLOOKUP(1,G7:J$49,K7,0)</f>
        <v>#N/A</v>
      </c>
      <c r="M7" s="36">
        <v>1</v>
      </c>
      <c r="N7" s="39" t="s">
        <v>767</v>
      </c>
      <c r="O7" s="38" t="e">
        <f t="shared" si="1"/>
        <v>#N/A</v>
      </c>
      <c r="AB7" s="103"/>
    </row>
    <row r="8" spans="1:28" s="27" customFormat="1" ht="33.75" customHeight="1">
      <c r="A8" s="105">
        <v>5</v>
      </c>
      <c r="B8" s="106" t="s">
        <v>770</v>
      </c>
      <c r="C8" s="107"/>
      <c r="D8" s="107"/>
      <c r="E8" s="107"/>
      <c r="F8" s="107"/>
      <c r="G8" s="35">
        <f t="shared" si="0"/>
        <v>0</v>
      </c>
      <c r="H8" s="35">
        <f t="shared" si="0"/>
        <v>0</v>
      </c>
      <c r="I8" s="35">
        <f t="shared" si="0"/>
        <v>0</v>
      </c>
      <c r="J8" s="35">
        <f t="shared" si="0"/>
        <v>0</v>
      </c>
      <c r="K8" s="35">
        <f t="shared" si="2"/>
        <v>42</v>
      </c>
      <c r="L8" s="35" t="e">
        <f>HLOOKUP(1,G8:J$49,K8,0)</f>
        <v>#N/A</v>
      </c>
      <c r="M8" s="36">
        <v>-1</v>
      </c>
      <c r="N8" s="39" t="s">
        <v>393</v>
      </c>
      <c r="O8" s="38" t="e">
        <f t="shared" si="1"/>
        <v>#N/A</v>
      </c>
      <c r="AB8" s="103"/>
    </row>
    <row r="9" spans="1:28" s="27" customFormat="1" ht="33.75" customHeight="1">
      <c r="A9" s="105">
        <v>6</v>
      </c>
      <c r="B9" s="106" t="s">
        <v>771</v>
      </c>
      <c r="C9" s="107"/>
      <c r="D9" s="107"/>
      <c r="E9" s="107"/>
      <c r="F9" s="107"/>
      <c r="G9" s="35">
        <f t="shared" si="0"/>
        <v>0</v>
      </c>
      <c r="H9" s="35">
        <f t="shared" si="0"/>
        <v>0</v>
      </c>
      <c r="I9" s="35">
        <f t="shared" si="0"/>
        <v>0</v>
      </c>
      <c r="J9" s="35">
        <f t="shared" si="0"/>
        <v>0</v>
      </c>
      <c r="K9" s="35">
        <f t="shared" si="2"/>
        <v>41</v>
      </c>
      <c r="L9" s="35" t="e">
        <f>HLOOKUP(1,G9:J$49,K9,0)</f>
        <v>#N/A</v>
      </c>
      <c r="M9" s="36">
        <v>-1</v>
      </c>
      <c r="N9" s="39" t="s">
        <v>393</v>
      </c>
      <c r="O9" s="38" t="e">
        <f t="shared" si="1"/>
        <v>#N/A</v>
      </c>
      <c r="AB9" s="103"/>
    </row>
    <row r="10" spans="1:28" s="27" customFormat="1" ht="33.75" customHeight="1">
      <c r="A10" s="105">
        <v>7</v>
      </c>
      <c r="B10" s="106" t="s">
        <v>772</v>
      </c>
      <c r="C10" s="107"/>
      <c r="D10" s="107"/>
      <c r="E10" s="107"/>
      <c r="F10" s="107"/>
      <c r="G10" s="35">
        <f t="shared" si="0"/>
        <v>0</v>
      </c>
      <c r="H10" s="35">
        <f t="shared" si="0"/>
        <v>0</v>
      </c>
      <c r="I10" s="35">
        <f t="shared" si="0"/>
        <v>0</v>
      </c>
      <c r="J10" s="35">
        <f t="shared" si="0"/>
        <v>0</v>
      </c>
      <c r="K10" s="35">
        <f t="shared" si="2"/>
        <v>40</v>
      </c>
      <c r="L10" s="35" t="e">
        <f>HLOOKUP(1,G10:J$49,K10,0)</f>
        <v>#N/A</v>
      </c>
      <c r="M10" s="36">
        <v>-1</v>
      </c>
      <c r="N10" s="39" t="s">
        <v>93</v>
      </c>
      <c r="O10" s="38" t="e">
        <f t="shared" si="1"/>
        <v>#N/A</v>
      </c>
      <c r="AB10" s="103"/>
    </row>
    <row r="11" spans="1:28" s="27" customFormat="1" ht="33.75" customHeight="1">
      <c r="A11" s="105">
        <v>8</v>
      </c>
      <c r="B11" s="106" t="s">
        <v>773</v>
      </c>
      <c r="C11" s="107"/>
      <c r="D11" s="107"/>
      <c r="E11" s="107"/>
      <c r="F11" s="107"/>
      <c r="G11" s="35">
        <f t="shared" si="0"/>
        <v>0</v>
      </c>
      <c r="H11" s="35">
        <f t="shared" si="0"/>
        <v>0</v>
      </c>
      <c r="I11" s="35">
        <f t="shared" si="0"/>
        <v>0</v>
      </c>
      <c r="J11" s="35">
        <f t="shared" si="0"/>
        <v>0</v>
      </c>
      <c r="K11" s="35">
        <f t="shared" si="2"/>
        <v>39</v>
      </c>
      <c r="L11" s="35" t="e">
        <f>HLOOKUP(1,G11:J$49,K11,0)</f>
        <v>#N/A</v>
      </c>
      <c r="M11" s="36">
        <v>-1</v>
      </c>
      <c r="N11" s="39" t="s">
        <v>393</v>
      </c>
      <c r="O11" s="38" t="e">
        <f t="shared" si="1"/>
        <v>#N/A</v>
      </c>
      <c r="AB11" s="103"/>
    </row>
    <row r="12" spans="1:28" s="27" customFormat="1" ht="33.75" customHeight="1">
      <c r="A12" s="105">
        <v>9</v>
      </c>
      <c r="B12" s="106" t="s">
        <v>235</v>
      </c>
      <c r="C12" s="107"/>
      <c r="D12" s="107"/>
      <c r="E12" s="107"/>
      <c r="F12" s="107"/>
      <c r="G12" s="35">
        <f t="shared" si="0"/>
        <v>0</v>
      </c>
      <c r="H12" s="35">
        <f t="shared" si="0"/>
        <v>0</v>
      </c>
      <c r="I12" s="35">
        <f t="shared" si="0"/>
        <v>0</v>
      </c>
      <c r="J12" s="35">
        <f t="shared" si="0"/>
        <v>0</v>
      </c>
      <c r="K12" s="35">
        <f t="shared" si="2"/>
        <v>38</v>
      </c>
      <c r="L12" s="35" t="e">
        <f>HLOOKUP(1,G12:J$49,K12,0)</f>
        <v>#N/A</v>
      </c>
      <c r="M12" s="36">
        <v>1</v>
      </c>
      <c r="N12" s="39" t="s">
        <v>393</v>
      </c>
      <c r="O12" s="38" t="e">
        <f t="shared" si="1"/>
        <v>#N/A</v>
      </c>
      <c r="AB12" s="103"/>
    </row>
    <row r="13" spans="1:28" s="27" customFormat="1" ht="33.75" customHeight="1">
      <c r="A13" s="105">
        <v>10</v>
      </c>
      <c r="B13" s="106" t="s">
        <v>236</v>
      </c>
      <c r="C13" s="107"/>
      <c r="D13" s="107"/>
      <c r="E13" s="107"/>
      <c r="F13" s="107"/>
      <c r="G13" s="35">
        <f t="shared" si="0"/>
        <v>0</v>
      </c>
      <c r="H13" s="35">
        <f t="shared" si="0"/>
        <v>0</v>
      </c>
      <c r="I13" s="35">
        <f t="shared" si="0"/>
        <v>0</v>
      </c>
      <c r="J13" s="35">
        <f t="shared" si="0"/>
        <v>0</v>
      </c>
      <c r="K13" s="35">
        <f t="shared" si="2"/>
        <v>37</v>
      </c>
      <c r="L13" s="35" t="e">
        <f>HLOOKUP(1,G13:J$49,K13,0)</f>
        <v>#N/A</v>
      </c>
      <c r="M13" s="36">
        <v>-1</v>
      </c>
      <c r="N13" s="39" t="s">
        <v>767</v>
      </c>
      <c r="O13" s="38" t="e">
        <f t="shared" si="1"/>
        <v>#N/A</v>
      </c>
      <c r="AB13" s="103"/>
    </row>
    <row r="14" spans="1:28" s="27" customFormat="1" ht="33.75" customHeight="1">
      <c r="A14" s="105">
        <v>11</v>
      </c>
      <c r="B14" s="106" t="s">
        <v>237</v>
      </c>
      <c r="C14" s="107"/>
      <c r="D14" s="107"/>
      <c r="E14" s="107"/>
      <c r="F14" s="107"/>
      <c r="G14" s="35">
        <f t="shared" si="0"/>
        <v>0</v>
      </c>
      <c r="H14" s="35">
        <f t="shared" si="0"/>
        <v>0</v>
      </c>
      <c r="I14" s="35">
        <f t="shared" si="0"/>
        <v>0</v>
      </c>
      <c r="J14" s="35">
        <f t="shared" si="0"/>
        <v>0</v>
      </c>
      <c r="K14" s="35">
        <f t="shared" si="2"/>
        <v>36</v>
      </c>
      <c r="L14" s="35" t="e">
        <f>HLOOKUP(1,G14:J$49,K14,0)</f>
        <v>#N/A</v>
      </c>
      <c r="M14" s="36">
        <v>-1</v>
      </c>
      <c r="N14" s="39" t="s">
        <v>767</v>
      </c>
      <c r="O14" s="38" t="e">
        <f t="shared" si="1"/>
        <v>#N/A</v>
      </c>
      <c r="AB14" s="103"/>
    </row>
    <row r="15" spans="1:28" s="27" customFormat="1" ht="33.75" customHeight="1">
      <c r="A15" s="105">
        <v>12</v>
      </c>
      <c r="B15" s="106" t="s">
        <v>238</v>
      </c>
      <c r="C15" s="107"/>
      <c r="D15" s="107"/>
      <c r="E15" s="107"/>
      <c r="F15" s="107"/>
      <c r="G15" s="35">
        <f t="shared" si="0"/>
        <v>0</v>
      </c>
      <c r="H15" s="35">
        <f t="shared" si="0"/>
        <v>0</v>
      </c>
      <c r="I15" s="35">
        <f t="shared" si="0"/>
        <v>0</v>
      </c>
      <c r="J15" s="35">
        <f t="shared" si="0"/>
        <v>0</v>
      </c>
      <c r="K15" s="35">
        <f t="shared" si="2"/>
        <v>35</v>
      </c>
      <c r="L15" s="35" t="e">
        <f>HLOOKUP(1,G15:J$49,K15,0)</f>
        <v>#N/A</v>
      </c>
      <c r="M15" s="36">
        <v>1</v>
      </c>
      <c r="N15" s="39" t="s">
        <v>767</v>
      </c>
      <c r="O15" s="38" t="e">
        <f t="shared" si="1"/>
        <v>#N/A</v>
      </c>
      <c r="AB15" s="103"/>
    </row>
    <row r="16" spans="1:28" s="27" customFormat="1" ht="33.75" customHeight="1">
      <c r="A16" s="105">
        <v>13</v>
      </c>
      <c r="B16" s="106" t="s">
        <v>239</v>
      </c>
      <c r="C16" s="107"/>
      <c r="D16" s="107"/>
      <c r="E16" s="107"/>
      <c r="F16" s="107"/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2"/>
        <v>34</v>
      </c>
      <c r="L16" s="35" t="e">
        <f>HLOOKUP(1,G16:J$49,K16,0)</f>
        <v>#N/A</v>
      </c>
      <c r="M16" s="36">
        <v>-1</v>
      </c>
      <c r="N16" s="39" t="s">
        <v>93</v>
      </c>
      <c r="O16" s="38" t="e">
        <f t="shared" si="1"/>
        <v>#N/A</v>
      </c>
      <c r="AB16" s="103"/>
    </row>
    <row r="17" spans="1:28" s="27" customFormat="1" ht="33.75" customHeight="1">
      <c r="A17" s="105">
        <v>14</v>
      </c>
      <c r="B17" s="106" t="s">
        <v>240</v>
      </c>
      <c r="C17" s="107"/>
      <c r="D17" s="107"/>
      <c r="E17" s="107"/>
      <c r="F17" s="107"/>
      <c r="G17" s="35">
        <f t="shared" si="0"/>
        <v>0</v>
      </c>
      <c r="H17" s="35">
        <f t="shared" si="0"/>
        <v>0</v>
      </c>
      <c r="I17" s="35">
        <f t="shared" si="0"/>
        <v>0</v>
      </c>
      <c r="J17" s="35">
        <f t="shared" si="0"/>
        <v>0</v>
      </c>
      <c r="K17" s="35">
        <f t="shared" si="2"/>
        <v>33</v>
      </c>
      <c r="L17" s="35" t="e">
        <f>HLOOKUP(1,G17:J$49,K17,0)</f>
        <v>#N/A</v>
      </c>
      <c r="M17" s="36">
        <v>-1</v>
      </c>
      <c r="N17" s="39" t="s">
        <v>767</v>
      </c>
      <c r="O17" s="38" t="e">
        <f t="shared" si="1"/>
        <v>#N/A</v>
      </c>
      <c r="AB17" s="103"/>
    </row>
    <row r="18" spans="1:28" s="27" customFormat="1" ht="33.75" customHeight="1">
      <c r="A18" s="105">
        <v>15</v>
      </c>
      <c r="B18" s="106" t="s">
        <v>241</v>
      </c>
      <c r="C18" s="107"/>
      <c r="D18" s="107"/>
      <c r="E18" s="107"/>
      <c r="F18" s="107"/>
      <c r="G18" s="35">
        <f t="shared" si="0"/>
        <v>0</v>
      </c>
      <c r="H18" s="35">
        <f t="shared" si="0"/>
        <v>0</v>
      </c>
      <c r="I18" s="35">
        <f t="shared" si="0"/>
        <v>0</v>
      </c>
      <c r="J18" s="35">
        <f t="shared" si="0"/>
        <v>0</v>
      </c>
      <c r="K18" s="35">
        <f t="shared" si="2"/>
        <v>32</v>
      </c>
      <c r="L18" s="35" t="e">
        <f>HLOOKUP(1,G18:J$49,K18,0)</f>
        <v>#N/A</v>
      </c>
      <c r="M18" s="36">
        <v>1</v>
      </c>
      <c r="N18" s="39" t="s">
        <v>393</v>
      </c>
      <c r="O18" s="38" t="e">
        <f t="shared" si="1"/>
        <v>#N/A</v>
      </c>
      <c r="AB18" s="103"/>
    </row>
    <row r="19" spans="1:28" s="27" customFormat="1" ht="33.75" customHeight="1">
      <c r="A19" s="105">
        <v>16</v>
      </c>
      <c r="B19" s="106" t="s">
        <v>242</v>
      </c>
      <c r="C19" s="107"/>
      <c r="D19" s="107"/>
      <c r="E19" s="107"/>
      <c r="F19" s="107"/>
      <c r="G19" s="35">
        <f t="shared" si="0"/>
        <v>0</v>
      </c>
      <c r="H19" s="35">
        <f t="shared" si="0"/>
        <v>0</v>
      </c>
      <c r="I19" s="35">
        <f t="shared" si="0"/>
        <v>0</v>
      </c>
      <c r="J19" s="35">
        <f t="shared" si="0"/>
        <v>0</v>
      </c>
      <c r="K19" s="35">
        <f t="shared" si="2"/>
        <v>31</v>
      </c>
      <c r="L19" s="35" t="e">
        <f>HLOOKUP(1,G19:J$49,K19,0)</f>
        <v>#N/A</v>
      </c>
      <c r="M19" s="36">
        <v>-1</v>
      </c>
      <c r="N19" s="39" t="s">
        <v>393</v>
      </c>
      <c r="O19" s="38" t="e">
        <f t="shared" si="1"/>
        <v>#N/A</v>
      </c>
      <c r="AB19" s="103"/>
    </row>
    <row r="20" spans="1:28" s="27" customFormat="1" ht="33.75" customHeight="1">
      <c r="A20" s="105">
        <v>17</v>
      </c>
      <c r="B20" s="106" t="s">
        <v>243</v>
      </c>
      <c r="C20" s="107"/>
      <c r="D20" s="107"/>
      <c r="E20" s="107"/>
      <c r="F20" s="107"/>
      <c r="G20" s="35">
        <f t="shared" si="0"/>
        <v>0</v>
      </c>
      <c r="H20" s="35">
        <f t="shared" si="0"/>
        <v>0</v>
      </c>
      <c r="I20" s="35">
        <f t="shared" si="0"/>
        <v>0</v>
      </c>
      <c r="J20" s="35">
        <f t="shared" si="0"/>
        <v>0</v>
      </c>
      <c r="K20" s="35">
        <f t="shared" si="2"/>
        <v>30</v>
      </c>
      <c r="L20" s="35" t="e">
        <f>HLOOKUP(1,G20:J$49,K20,0)</f>
        <v>#N/A</v>
      </c>
      <c r="M20" s="36">
        <v>1</v>
      </c>
      <c r="N20" s="39" t="s">
        <v>393</v>
      </c>
      <c r="O20" s="38" t="e">
        <f t="shared" si="1"/>
        <v>#N/A</v>
      </c>
      <c r="AB20" s="103"/>
    </row>
    <row r="21" spans="1:28" s="27" customFormat="1" ht="33.75" customHeight="1">
      <c r="A21" s="105">
        <v>18</v>
      </c>
      <c r="B21" s="106" t="s">
        <v>244</v>
      </c>
      <c r="C21" s="107"/>
      <c r="D21" s="107"/>
      <c r="E21" s="107"/>
      <c r="F21" s="107"/>
      <c r="G21" s="35">
        <f t="shared" si="0"/>
        <v>0</v>
      </c>
      <c r="H21" s="35">
        <f t="shared" si="0"/>
        <v>0</v>
      </c>
      <c r="I21" s="35">
        <f t="shared" si="0"/>
        <v>0</v>
      </c>
      <c r="J21" s="35">
        <f t="shared" si="0"/>
        <v>0</v>
      </c>
      <c r="K21" s="35">
        <f t="shared" si="2"/>
        <v>29</v>
      </c>
      <c r="L21" s="35" t="e">
        <f>HLOOKUP(1,G21:J$49,K21,0)</f>
        <v>#N/A</v>
      </c>
      <c r="M21" s="36">
        <v>-1</v>
      </c>
      <c r="N21" s="39" t="s">
        <v>93</v>
      </c>
      <c r="O21" s="38" t="e">
        <f t="shared" si="1"/>
        <v>#N/A</v>
      </c>
      <c r="AB21" s="103"/>
    </row>
    <row r="22" spans="1:28" s="27" customFormat="1" ht="33.75" customHeight="1">
      <c r="A22" s="105">
        <v>19</v>
      </c>
      <c r="B22" s="106" t="s">
        <v>245</v>
      </c>
      <c r="C22" s="107"/>
      <c r="D22" s="107"/>
      <c r="E22" s="107"/>
      <c r="F22" s="107"/>
      <c r="G22" s="35">
        <f t="shared" si="0"/>
        <v>0</v>
      </c>
      <c r="H22" s="35">
        <f t="shared" si="0"/>
        <v>0</v>
      </c>
      <c r="I22" s="35">
        <f t="shared" si="0"/>
        <v>0</v>
      </c>
      <c r="J22" s="35">
        <f t="shared" si="0"/>
        <v>0</v>
      </c>
      <c r="K22" s="35">
        <f t="shared" si="2"/>
        <v>28</v>
      </c>
      <c r="L22" s="35" t="e">
        <f>HLOOKUP(1,G22:J$49,K22,0)</f>
        <v>#N/A</v>
      </c>
      <c r="M22" s="36">
        <v>-1</v>
      </c>
      <c r="N22" s="39" t="s">
        <v>93</v>
      </c>
      <c r="O22" s="38" t="e">
        <f t="shared" si="1"/>
        <v>#N/A</v>
      </c>
      <c r="AB22" s="103"/>
    </row>
    <row r="23" spans="1:28" s="27" customFormat="1" ht="33.75" customHeight="1">
      <c r="A23" s="105">
        <v>20</v>
      </c>
      <c r="B23" s="106" t="s">
        <v>246</v>
      </c>
      <c r="C23" s="107"/>
      <c r="D23" s="107"/>
      <c r="E23" s="107"/>
      <c r="F23" s="107"/>
      <c r="G23" s="35">
        <f t="shared" si="0"/>
        <v>0</v>
      </c>
      <c r="H23" s="35">
        <f t="shared" si="0"/>
        <v>0</v>
      </c>
      <c r="I23" s="35">
        <f t="shared" si="0"/>
        <v>0</v>
      </c>
      <c r="J23" s="35">
        <f t="shared" si="0"/>
        <v>0</v>
      </c>
      <c r="K23" s="35">
        <f t="shared" si="2"/>
        <v>27</v>
      </c>
      <c r="L23" s="35" t="e">
        <f>HLOOKUP(1,G23:J$49,K23,0)</f>
        <v>#N/A</v>
      </c>
      <c r="M23" s="36">
        <v>-1</v>
      </c>
      <c r="N23" s="39" t="s">
        <v>393</v>
      </c>
      <c r="O23" s="38" t="e">
        <f t="shared" si="1"/>
        <v>#N/A</v>
      </c>
      <c r="AB23" s="103"/>
    </row>
    <row r="24" spans="1:28" s="27" customFormat="1" ht="33.75" customHeight="1">
      <c r="A24" s="105">
        <v>21</v>
      </c>
      <c r="B24" s="106" t="s">
        <v>247</v>
      </c>
      <c r="C24" s="107"/>
      <c r="D24" s="107"/>
      <c r="E24" s="107"/>
      <c r="F24" s="107"/>
      <c r="G24" s="35">
        <f t="shared" si="0"/>
        <v>0</v>
      </c>
      <c r="H24" s="35">
        <f t="shared" si="0"/>
        <v>0</v>
      </c>
      <c r="I24" s="35">
        <f t="shared" si="0"/>
        <v>0</v>
      </c>
      <c r="J24" s="35">
        <f t="shared" si="0"/>
        <v>0</v>
      </c>
      <c r="K24" s="35">
        <f t="shared" si="2"/>
        <v>26</v>
      </c>
      <c r="L24" s="35" t="e">
        <f>HLOOKUP(1,G24:J$49,K24,0)</f>
        <v>#N/A</v>
      </c>
      <c r="M24" s="36">
        <v>1</v>
      </c>
      <c r="N24" s="39" t="s">
        <v>393</v>
      </c>
      <c r="O24" s="38" t="e">
        <f t="shared" si="1"/>
        <v>#N/A</v>
      </c>
      <c r="AB24" s="103"/>
    </row>
    <row r="25" spans="1:28" s="27" customFormat="1" ht="33.75" customHeight="1">
      <c r="A25" s="105">
        <v>22</v>
      </c>
      <c r="B25" s="106" t="s">
        <v>248</v>
      </c>
      <c r="C25" s="107"/>
      <c r="D25" s="107"/>
      <c r="E25" s="107"/>
      <c r="F25" s="107"/>
      <c r="G25" s="35">
        <f t="shared" si="0"/>
        <v>0</v>
      </c>
      <c r="H25" s="35">
        <f t="shared" si="0"/>
        <v>0</v>
      </c>
      <c r="I25" s="35">
        <f t="shared" si="0"/>
        <v>0</v>
      </c>
      <c r="J25" s="35">
        <f t="shared" si="0"/>
        <v>0</v>
      </c>
      <c r="K25" s="35">
        <f t="shared" si="2"/>
        <v>25</v>
      </c>
      <c r="L25" s="35" t="e">
        <f>HLOOKUP(1,G25:J$49,K25,0)</f>
        <v>#N/A</v>
      </c>
      <c r="M25" s="36">
        <v>1</v>
      </c>
      <c r="N25" s="39" t="s">
        <v>767</v>
      </c>
      <c r="O25" s="38" t="e">
        <f t="shared" si="1"/>
        <v>#N/A</v>
      </c>
      <c r="AB25" s="103"/>
    </row>
    <row r="26" spans="1:28" s="27" customFormat="1" ht="33.75" customHeight="1">
      <c r="A26" s="105">
        <v>23</v>
      </c>
      <c r="B26" s="106" t="s">
        <v>249</v>
      </c>
      <c r="C26" s="107"/>
      <c r="D26" s="107"/>
      <c r="E26" s="107"/>
      <c r="F26" s="107"/>
      <c r="G26" s="35">
        <f t="shared" si="0"/>
        <v>0</v>
      </c>
      <c r="H26" s="35">
        <f t="shared" si="0"/>
        <v>0</v>
      </c>
      <c r="I26" s="35">
        <f t="shared" si="0"/>
        <v>0</v>
      </c>
      <c r="J26" s="35">
        <f t="shared" si="0"/>
        <v>0</v>
      </c>
      <c r="K26" s="35">
        <f t="shared" si="2"/>
        <v>24</v>
      </c>
      <c r="L26" s="35" t="e">
        <f>HLOOKUP(1,G26:J$49,K26,0)</f>
        <v>#N/A</v>
      </c>
      <c r="M26" s="36">
        <v>1</v>
      </c>
      <c r="N26" s="39" t="s">
        <v>767</v>
      </c>
      <c r="O26" s="38" t="e">
        <f t="shared" si="1"/>
        <v>#N/A</v>
      </c>
      <c r="AB26" s="103"/>
    </row>
    <row r="27" spans="1:28" s="27" customFormat="1" ht="33.75" customHeight="1">
      <c r="A27" s="105">
        <v>24</v>
      </c>
      <c r="B27" s="106" t="s">
        <v>250</v>
      </c>
      <c r="C27" s="107"/>
      <c r="D27" s="107"/>
      <c r="E27" s="107"/>
      <c r="F27" s="107"/>
      <c r="G27" s="35">
        <f t="shared" si="0"/>
        <v>0</v>
      </c>
      <c r="H27" s="35">
        <f t="shared" si="0"/>
        <v>0</v>
      </c>
      <c r="I27" s="35">
        <f t="shared" si="0"/>
        <v>0</v>
      </c>
      <c r="J27" s="35">
        <f t="shared" si="0"/>
        <v>0</v>
      </c>
      <c r="K27" s="35">
        <f t="shared" si="2"/>
        <v>23</v>
      </c>
      <c r="L27" s="35" t="e">
        <f>HLOOKUP(1,G27:J$49,K27,0)</f>
        <v>#N/A</v>
      </c>
      <c r="M27" s="36">
        <v>1</v>
      </c>
      <c r="N27" s="39" t="s">
        <v>767</v>
      </c>
      <c r="O27" s="38" t="e">
        <f t="shared" si="1"/>
        <v>#N/A</v>
      </c>
      <c r="AB27" s="103"/>
    </row>
    <row r="28" spans="1:28" s="27" customFormat="1" ht="33.75" customHeight="1">
      <c r="A28" s="105">
        <v>25</v>
      </c>
      <c r="B28" s="106" t="s">
        <v>251</v>
      </c>
      <c r="C28" s="107"/>
      <c r="D28" s="107"/>
      <c r="E28" s="107"/>
      <c r="F28" s="107"/>
      <c r="G28" s="35">
        <f t="shared" si="0"/>
        <v>0</v>
      </c>
      <c r="H28" s="35">
        <f t="shared" si="0"/>
        <v>0</v>
      </c>
      <c r="I28" s="35">
        <f t="shared" si="0"/>
        <v>0</v>
      </c>
      <c r="J28" s="35">
        <f t="shared" si="0"/>
        <v>0</v>
      </c>
      <c r="K28" s="35">
        <f t="shared" si="2"/>
        <v>22</v>
      </c>
      <c r="L28" s="35" t="e">
        <f>HLOOKUP(1,G28:J$49,K28,0)</f>
        <v>#N/A</v>
      </c>
      <c r="M28" s="36">
        <v>1</v>
      </c>
      <c r="N28" s="39" t="s">
        <v>393</v>
      </c>
      <c r="O28" s="38" t="e">
        <f t="shared" si="1"/>
        <v>#N/A</v>
      </c>
      <c r="AB28" s="103"/>
    </row>
    <row r="29" spans="1:28" s="27" customFormat="1" ht="33.75" customHeight="1">
      <c r="A29" s="105">
        <v>26</v>
      </c>
      <c r="B29" s="106" t="s">
        <v>252</v>
      </c>
      <c r="C29" s="107"/>
      <c r="D29" s="107"/>
      <c r="E29" s="107"/>
      <c r="F29" s="107"/>
      <c r="G29" s="35">
        <f t="shared" si="0"/>
        <v>0</v>
      </c>
      <c r="H29" s="35">
        <f t="shared" si="0"/>
        <v>0</v>
      </c>
      <c r="I29" s="35">
        <f t="shared" si="0"/>
        <v>0</v>
      </c>
      <c r="J29" s="35">
        <f t="shared" si="0"/>
        <v>0</v>
      </c>
      <c r="K29" s="35">
        <f t="shared" si="2"/>
        <v>21</v>
      </c>
      <c r="L29" s="35" t="e">
        <f>HLOOKUP(1,G29:J$49,K29,0)</f>
        <v>#N/A</v>
      </c>
      <c r="M29" s="36">
        <v>-1</v>
      </c>
      <c r="N29" s="39" t="s">
        <v>93</v>
      </c>
      <c r="O29" s="38" t="e">
        <f t="shared" si="1"/>
        <v>#N/A</v>
      </c>
      <c r="AB29" s="103"/>
    </row>
    <row r="30" spans="1:28" s="27" customFormat="1" ht="33.75" customHeight="1">
      <c r="A30" s="105">
        <v>27</v>
      </c>
      <c r="B30" s="106" t="s">
        <v>253</v>
      </c>
      <c r="C30" s="107"/>
      <c r="D30" s="107"/>
      <c r="E30" s="107"/>
      <c r="F30" s="107"/>
      <c r="G30" s="35">
        <f t="shared" si="0"/>
        <v>0</v>
      </c>
      <c r="H30" s="35">
        <f t="shared" si="0"/>
        <v>0</v>
      </c>
      <c r="I30" s="35">
        <f t="shared" si="0"/>
        <v>0</v>
      </c>
      <c r="J30" s="35">
        <f t="shared" si="0"/>
        <v>0</v>
      </c>
      <c r="K30" s="35">
        <f t="shared" si="2"/>
        <v>20</v>
      </c>
      <c r="L30" s="35" t="e">
        <f>HLOOKUP(1,G30:J$49,K30,0)</f>
        <v>#N/A</v>
      </c>
      <c r="M30" s="36">
        <v>-1</v>
      </c>
      <c r="N30" s="39" t="s">
        <v>393</v>
      </c>
      <c r="O30" s="38" t="e">
        <f t="shared" si="1"/>
        <v>#N/A</v>
      </c>
      <c r="AB30" s="103"/>
    </row>
    <row r="31" spans="1:28" s="27" customFormat="1" ht="33.75" customHeight="1">
      <c r="A31" s="105">
        <v>28</v>
      </c>
      <c r="B31" s="106" t="s">
        <v>254</v>
      </c>
      <c r="C31" s="107"/>
      <c r="D31" s="107"/>
      <c r="E31" s="107"/>
      <c r="F31" s="107"/>
      <c r="G31" s="35">
        <f t="shared" si="0"/>
        <v>0</v>
      </c>
      <c r="H31" s="35">
        <f t="shared" si="0"/>
        <v>0</v>
      </c>
      <c r="I31" s="35">
        <f t="shared" si="0"/>
        <v>0</v>
      </c>
      <c r="J31" s="35">
        <f t="shared" si="0"/>
        <v>0</v>
      </c>
      <c r="K31" s="35">
        <f t="shared" si="2"/>
        <v>19</v>
      </c>
      <c r="L31" s="35" t="e">
        <f>HLOOKUP(1,G31:J$49,K31,0)</f>
        <v>#N/A</v>
      </c>
      <c r="M31" s="36">
        <v>-1</v>
      </c>
      <c r="N31" s="39" t="s">
        <v>767</v>
      </c>
      <c r="O31" s="38" t="e">
        <f t="shared" si="1"/>
        <v>#N/A</v>
      </c>
      <c r="AB31" s="103"/>
    </row>
    <row r="32" spans="1:28" s="27" customFormat="1" ht="33.75" customHeight="1">
      <c r="A32" s="105">
        <v>29</v>
      </c>
      <c r="B32" s="106" t="s">
        <v>255</v>
      </c>
      <c r="C32" s="107"/>
      <c r="D32" s="107"/>
      <c r="E32" s="107"/>
      <c r="F32" s="107"/>
      <c r="G32" s="35">
        <f t="shared" si="0"/>
        <v>0</v>
      </c>
      <c r="H32" s="35">
        <f t="shared" si="0"/>
        <v>0</v>
      </c>
      <c r="I32" s="35">
        <f t="shared" si="0"/>
        <v>0</v>
      </c>
      <c r="J32" s="35">
        <f t="shared" si="0"/>
        <v>0</v>
      </c>
      <c r="K32" s="35">
        <f t="shared" si="2"/>
        <v>18</v>
      </c>
      <c r="L32" s="35" t="e">
        <f>HLOOKUP(1,G32:J$49,K32,0)</f>
        <v>#N/A</v>
      </c>
      <c r="M32" s="36">
        <v>1</v>
      </c>
      <c r="N32" s="39" t="s">
        <v>767</v>
      </c>
      <c r="O32" s="38" t="e">
        <f t="shared" si="1"/>
        <v>#N/A</v>
      </c>
      <c r="AB32" s="103"/>
    </row>
    <row r="33" spans="1:28" s="27" customFormat="1" ht="33.75" customHeight="1">
      <c r="A33" s="105">
        <v>30</v>
      </c>
      <c r="B33" s="106" t="s">
        <v>256</v>
      </c>
      <c r="C33" s="107"/>
      <c r="D33" s="107"/>
      <c r="E33" s="107"/>
      <c r="F33" s="107"/>
      <c r="G33" s="35">
        <f t="shared" si="0"/>
        <v>0</v>
      </c>
      <c r="H33" s="35">
        <f t="shared" si="0"/>
        <v>0</v>
      </c>
      <c r="I33" s="35">
        <f t="shared" si="0"/>
        <v>0</v>
      </c>
      <c r="J33" s="35">
        <f t="shared" si="0"/>
        <v>0</v>
      </c>
      <c r="K33" s="35">
        <f t="shared" si="2"/>
        <v>17</v>
      </c>
      <c r="L33" s="35" t="e">
        <f>HLOOKUP(1,G33:J$49,K33,0)</f>
        <v>#N/A</v>
      </c>
      <c r="M33" s="36">
        <v>-1</v>
      </c>
      <c r="N33" s="39" t="s">
        <v>93</v>
      </c>
      <c r="O33" s="38" t="e">
        <f t="shared" si="1"/>
        <v>#N/A</v>
      </c>
      <c r="AB33" s="103"/>
    </row>
    <row r="34" spans="1:28" s="27" customFormat="1" ht="33.75" customHeight="1">
      <c r="A34" s="105">
        <v>31</v>
      </c>
      <c r="B34" s="106" t="s">
        <v>257</v>
      </c>
      <c r="C34" s="107"/>
      <c r="D34" s="107"/>
      <c r="E34" s="107"/>
      <c r="F34" s="107"/>
      <c r="G34" s="35">
        <f t="shared" si="0"/>
        <v>0</v>
      </c>
      <c r="H34" s="35">
        <f t="shared" si="0"/>
        <v>0</v>
      </c>
      <c r="I34" s="35">
        <f t="shared" si="0"/>
        <v>0</v>
      </c>
      <c r="J34" s="35">
        <f t="shared" si="0"/>
        <v>0</v>
      </c>
      <c r="K34" s="35">
        <f t="shared" si="2"/>
        <v>16</v>
      </c>
      <c r="L34" s="35" t="e">
        <f>HLOOKUP(1,G34:J$49,K34,0)</f>
        <v>#N/A</v>
      </c>
      <c r="M34" s="36">
        <v>-1</v>
      </c>
      <c r="N34" s="39" t="s">
        <v>393</v>
      </c>
      <c r="O34" s="38" t="e">
        <f t="shared" si="1"/>
        <v>#N/A</v>
      </c>
      <c r="AB34" s="103"/>
    </row>
    <row r="35" spans="1:28" s="27" customFormat="1" ht="33.75" customHeight="1">
      <c r="A35" s="105">
        <v>32</v>
      </c>
      <c r="B35" s="106" t="s">
        <v>258</v>
      </c>
      <c r="C35" s="107"/>
      <c r="D35" s="107"/>
      <c r="E35" s="107"/>
      <c r="F35" s="107"/>
      <c r="G35" s="35">
        <f t="shared" si="0"/>
        <v>0</v>
      </c>
      <c r="H35" s="35">
        <f t="shared" si="0"/>
        <v>0</v>
      </c>
      <c r="I35" s="35">
        <f t="shared" si="0"/>
        <v>0</v>
      </c>
      <c r="J35" s="35">
        <f t="shared" si="0"/>
        <v>0</v>
      </c>
      <c r="K35" s="35">
        <f t="shared" si="2"/>
        <v>15</v>
      </c>
      <c r="L35" s="35" t="e">
        <f>HLOOKUP(1,G35:J$49,K35,0)</f>
        <v>#N/A</v>
      </c>
      <c r="M35" s="36">
        <v>-1</v>
      </c>
      <c r="N35" s="39" t="s">
        <v>767</v>
      </c>
      <c r="O35" s="38" t="e">
        <f t="shared" si="1"/>
        <v>#N/A</v>
      </c>
      <c r="AB35" s="103"/>
    </row>
    <row r="36" spans="1:28" s="27" customFormat="1" ht="33.75" customHeight="1">
      <c r="A36" s="105">
        <v>33</v>
      </c>
      <c r="B36" s="106" t="s">
        <v>259</v>
      </c>
      <c r="C36" s="107"/>
      <c r="D36" s="107"/>
      <c r="E36" s="107"/>
      <c r="F36" s="107"/>
      <c r="G36" s="35">
        <f t="shared" si="0"/>
        <v>0</v>
      </c>
      <c r="H36" s="35">
        <f t="shared" si="0"/>
        <v>0</v>
      </c>
      <c r="I36" s="35">
        <f t="shared" si="0"/>
        <v>0</v>
      </c>
      <c r="J36" s="35">
        <f t="shared" si="0"/>
        <v>0</v>
      </c>
      <c r="K36" s="35">
        <f t="shared" si="2"/>
        <v>14</v>
      </c>
      <c r="L36" s="35" t="e">
        <f>HLOOKUP(1,G36:J$49,K36,0)</f>
        <v>#N/A</v>
      </c>
      <c r="M36" s="36">
        <v>-1</v>
      </c>
      <c r="N36" s="39" t="s">
        <v>93</v>
      </c>
      <c r="O36" s="38" t="e">
        <f t="shared" si="1"/>
        <v>#N/A</v>
      </c>
      <c r="AB36" s="103"/>
    </row>
    <row r="37" spans="1:28" s="27" customFormat="1" ht="33.75" customHeight="1">
      <c r="A37" s="105">
        <v>34</v>
      </c>
      <c r="B37" s="106" t="s">
        <v>260</v>
      </c>
      <c r="C37" s="107"/>
      <c r="D37" s="107"/>
      <c r="E37" s="107"/>
      <c r="F37" s="107"/>
      <c r="G37" s="35">
        <f t="shared" si="0"/>
        <v>0</v>
      </c>
      <c r="H37" s="35">
        <f t="shared" si="0"/>
        <v>0</v>
      </c>
      <c r="I37" s="35">
        <f t="shared" si="0"/>
        <v>0</v>
      </c>
      <c r="J37" s="35">
        <f t="shared" si="0"/>
        <v>0</v>
      </c>
      <c r="K37" s="35">
        <f t="shared" si="2"/>
        <v>13</v>
      </c>
      <c r="L37" s="35" t="e">
        <f>HLOOKUP(1,G37:J$49,K37,0)</f>
        <v>#N/A</v>
      </c>
      <c r="M37" s="36">
        <v>1</v>
      </c>
      <c r="N37" s="39" t="s">
        <v>93</v>
      </c>
      <c r="O37" s="38" t="e">
        <f t="shared" si="1"/>
        <v>#N/A</v>
      </c>
      <c r="AB37" s="103"/>
    </row>
    <row r="38" spans="1:28" s="27" customFormat="1" ht="33.75" customHeight="1">
      <c r="A38" s="105">
        <v>35</v>
      </c>
      <c r="B38" s="106" t="s">
        <v>261</v>
      </c>
      <c r="C38" s="107"/>
      <c r="D38" s="107"/>
      <c r="E38" s="107"/>
      <c r="F38" s="107"/>
      <c r="G38" s="35">
        <f t="shared" si="0"/>
        <v>0</v>
      </c>
      <c r="H38" s="35">
        <f t="shared" si="0"/>
        <v>0</v>
      </c>
      <c r="I38" s="35">
        <f t="shared" si="0"/>
        <v>0</v>
      </c>
      <c r="J38" s="35">
        <f t="shared" si="0"/>
        <v>0</v>
      </c>
      <c r="K38" s="35">
        <f t="shared" si="2"/>
        <v>12</v>
      </c>
      <c r="L38" s="35" t="e">
        <f>HLOOKUP(1,G38:J$49,K38,0)</f>
        <v>#N/A</v>
      </c>
      <c r="M38" s="36">
        <v>-1</v>
      </c>
      <c r="N38" s="39" t="s">
        <v>393</v>
      </c>
      <c r="O38" s="38" t="e">
        <f t="shared" si="1"/>
        <v>#N/A</v>
      </c>
      <c r="AB38" s="103"/>
    </row>
    <row r="39" spans="1:28" s="27" customFormat="1" ht="33.75" customHeight="1">
      <c r="A39" s="105">
        <v>36</v>
      </c>
      <c r="B39" s="106" t="s">
        <v>262</v>
      </c>
      <c r="C39" s="107"/>
      <c r="D39" s="107"/>
      <c r="E39" s="107"/>
      <c r="F39" s="107"/>
      <c r="G39" s="35">
        <f t="shared" si="0"/>
        <v>0</v>
      </c>
      <c r="H39" s="35">
        <f t="shared" si="0"/>
        <v>0</v>
      </c>
      <c r="I39" s="35">
        <f t="shared" si="0"/>
        <v>0</v>
      </c>
      <c r="J39" s="35">
        <f t="shared" si="0"/>
        <v>0</v>
      </c>
      <c r="K39" s="35">
        <f t="shared" si="2"/>
        <v>11</v>
      </c>
      <c r="L39" s="35" t="e">
        <f>HLOOKUP(1,G39:J$49,K39,0)</f>
        <v>#N/A</v>
      </c>
      <c r="M39" s="36">
        <v>-1</v>
      </c>
      <c r="N39" s="39" t="s">
        <v>93</v>
      </c>
      <c r="O39" s="38" t="e">
        <f t="shared" si="1"/>
        <v>#N/A</v>
      </c>
      <c r="AB39" s="103"/>
    </row>
    <row r="40" spans="1:28" s="27" customFormat="1" ht="33.75" customHeight="1">
      <c r="A40" s="105">
        <v>37</v>
      </c>
      <c r="B40" s="106" t="s">
        <v>263</v>
      </c>
      <c r="C40" s="107"/>
      <c r="D40" s="107"/>
      <c r="E40" s="107"/>
      <c r="F40" s="107"/>
      <c r="G40" s="35">
        <f t="shared" si="0"/>
        <v>0</v>
      </c>
      <c r="H40" s="35">
        <f t="shared" si="0"/>
        <v>0</v>
      </c>
      <c r="I40" s="35">
        <f t="shared" si="0"/>
        <v>0</v>
      </c>
      <c r="J40" s="35">
        <f t="shared" si="0"/>
        <v>0</v>
      </c>
      <c r="K40" s="35">
        <f t="shared" si="2"/>
        <v>10</v>
      </c>
      <c r="L40" s="35" t="e">
        <f>HLOOKUP(1,G40:J$49,K40,0)</f>
        <v>#N/A</v>
      </c>
      <c r="M40" s="36">
        <v>-1</v>
      </c>
      <c r="N40" s="39" t="s">
        <v>767</v>
      </c>
      <c r="O40" s="38" t="e">
        <f t="shared" si="1"/>
        <v>#N/A</v>
      </c>
      <c r="AB40" s="103"/>
    </row>
    <row r="41" spans="1:28" s="27" customFormat="1" ht="33.75" customHeight="1">
      <c r="A41" s="105">
        <v>38</v>
      </c>
      <c r="B41" s="106" t="s">
        <v>264</v>
      </c>
      <c r="C41" s="107"/>
      <c r="D41" s="107"/>
      <c r="E41" s="107"/>
      <c r="F41" s="107"/>
      <c r="G41" s="35">
        <f t="shared" si="0"/>
        <v>0</v>
      </c>
      <c r="H41" s="35">
        <f t="shared" si="0"/>
        <v>0</v>
      </c>
      <c r="I41" s="35">
        <f t="shared" si="0"/>
        <v>0</v>
      </c>
      <c r="J41" s="35">
        <f t="shared" si="0"/>
        <v>0</v>
      </c>
      <c r="K41" s="35">
        <f t="shared" si="2"/>
        <v>9</v>
      </c>
      <c r="L41" s="35" t="e">
        <f>HLOOKUP(1,G41:J$49,K41,0)</f>
        <v>#N/A</v>
      </c>
      <c r="M41" s="36">
        <v>-1</v>
      </c>
      <c r="N41" s="39" t="s">
        <v>767</v>
      </c>
      <c r="O41" s="38" t="e">
        <f t="shared" si="1"/>
        <v>#N/A</v>
      </c>
      <c r="AB41" s="103"/>
    </row>
    <row r="42" spans="1:28" s="27" customFormat="1" ht="33.75" customHeight="1">
      <c r="A42" s="105">
        <v>39</v>
      </c>
      <c r="B42" s="106" t="s">
        <v>265</v>
      </c>
      <c r="C42" s="107"/>
      <c r="D42" s="107"/>
      <c r="E42" s="107"/>
      <c r="F42" s="107"/>
      <c r="G42" s="35">
        <f t="shared" si="0"/>
        <v>0</v>
      </c>
      <c r="H42" s="35">
        <f t="shared" si="0"/>
        <v>0</v>
      </c>
      <c r="I42" s="35">
        <f t="shared" si="0"/>
        <v>0</v>
      </c>
      <c r="J42" s="35">
        <f t="shared" si="0"/>
        <v>0</v>
      </c>
      <c r="K42" s="35">
        <f t="shared" si="2"/>
        <v>8</v>
      </c>
      <c r="L42" s="35" t="e">
        <f>HLOOKUP(1,G42:J$49,K42,0)</f>
        <v>#N/A</v>
      </c>
      <c r="M42" s="36">
        <v>-1</v>
      </c>
      <c r="N42" s="39" t="s">
        <v>393</v>
      </c>
      <c r="O42" s="38" t="e">
        <f t="shared" si="1"/>
        <v>#N/A</v>
      </c>
      <c r="AB42" s="103"/>
    </row>
    <row r="43" spans="1:28" s="27" customFormat="1" ht="33.75" customHeight="1">
      <c r="A43" s="105">
        <v>40</v>
      </c>
      <c r="B43" s="106" t="s">
        <v>266</v>
      </c>
      <c r="C43" s="107"/>
      <c r="D43" s="107"/>
      <c r="E43" s="107"/>
      <c r="F43" s="107"/>
      <c r="G43" s="35">
        <f t="shared" si="0"/>
        <v>0</v>
      </c>
      <c r="H43" s="35">
        <f t="shared" si="0"/>
        <v>0</v>
      </c>
      <c r="I43" s="35">
        <f t="shared" si="0"/>
        <v>0</v>
      </c>
      <c r="J43" s="35">
        <f t="shared" si="0"/>
        <v>0</v>
      </c>
      <c r="K43" s="35">
        <f t="shared" si="2"/>
        <v>7</v>
      </c>
      <c r="L43" s="35" t="e">
        <f>HLOOKUP(1,G43:J$49,K43,0)</f>
        <v>#N/A</v>
      </c>
      <c r="M43" s="36">
        <v>-1</v>
      </c>
      <c r="N43" s="39" t="s">
        <v>767</v>
      </c>
      <c r="O43" s="38" t="e">
        <f t="shared" si="1"/>
        <v>#N/A</v>
      </c>
      <c r="AB43" s="103"/>
    </row>
    <row r="44" spans="1:28" s="27" customFormat="1" ht="33.75" customHeight="1">
      <c r="A44" s="105">
        <v>41</v>
      </c>
      <c r="B44" s="106" t="s">
        <v>267</v>
      </c>
      <c r="C44" s="107"/>
      <c r="D44" s="107"/>
      <c r="E44" s="107"/>
      <c r="F44" s="107"/>
      <c r="G44" s="35">
        <f t="shared" si="0"/>
        <v>0</v>
      </c>
      <c r="H44" s="35">
        <f t="shared" si="0"/>
        <v>0</v>
      </c>
      <c r="I44" s="35">
        <f t="shared" si="0"/>
        <v>0</v>
      </c>
      <c r="J44" s="35">
        <f t="shared" si="0"/>
        <v>0</v>
      </c>
      <c r="K44" s="35">
        <f t="shared" si="2"/>
        <v>6</v>
      </c>
      <c r="L44" s="35" t="e">
        <f>HLOOKUP(1,G44:J$49,K44,0)</f>
        <v>#N/A</v>
      </c>
      <c r="M44" s="36">
        <v>1</v>
      </c>
      <c r="N44" s="39" t="s">
        <v>767</v>
      </c>
      <c r="O44" s="38" t="e">
        <f t="shared" si="1"/>
        <v>#N/A</v>
      </c>
      <c r="AB44" s="103"/>
    </row>
    <row r="45" spans="1:28" s="27" customFormat="1" ht="33.75" customHeight="1">
      <c r="A45" s="105">
        <v>42</v>
      </c>
      <c r="B45" s="106" t="s">
        <v>268</v>
      </c>
      <c r="C45" s="107"/>
      <c r="D45" s="107"/>
      <c r="E45" s="107"/>
      <c r="F45" s="107"/>
      <c r="G45" s="35">
        <f t="shared" si="0"/>
        <v>0</v>
      </c>
      <c r="H45" s="35">
        <f t="shared" si="0"/>
        <v>0</v>
      </c>
      <c r="I45" s="35">
        <f t="shared" si="0"/>
        <v>0</v>
      </c>
      <c r="J45" s="35">
        <f t="shared" si="0"/>
        <v>0</v>
      </c>
      <c r="K45" s="35">
        <f t="shared" si="2"/>
        <v>5</v>
      </c>
      <c r="L45" s="35" t="e">
        <f>HLOOKUP(1,G45:J$49,K45,0)</f>
        <v>#N/A</v>
      </c>
      <c r="M45" s="36">
        <v>-1</v>
      </c>
      <c r="N45" s="39" t="s">
        <v>767</v>
      </c>
      <c r="O45" s="38" t="e">
        <f t="shared" si="1"/>
        <v>#N/A</v>
      </c>
      <c r="AB45" s="103"/>
    </row>
    <row r="46" spans="1:28" s="27" customFormat="1" ht="33.75" customHeight="1">
      <c r="A46" s="108">
        <v>43</v>
      </c>
      <c r="B46" s="109" t="s">
        <v>855</v>
      </c>
      <c r="C46" s="107"/>
      <c r="D46" s="107"/>
      <c r="E46" s="107"/>
      <c r="F46" s="107"/>
      <c r="G46" s="35">
        <f t="shared" si="0"/>
        <v>0</v>
      </c>
      <c r="H46" s="35">
        <f t="shared" si="0"/>
        <v>0</v>
      </c>
      <c r="I46" s="35">
        <f t="shared" si="0"/>
        <v>0</v>
      </c>
      <c r="J46" s="35">
        <f t="shared" si="0"/>
        <v>0</v>
      </c>
      <c r="K46" s="35">
        <f t="shared" si="2"/>
        <v>4</v>
      </c>
      <c r="L46" s="35" t="e">
        <f>HLOOKUP(1,G46:J$49,K46,0)</f>
        <v>#N/A</v>
      </c>
      <c r="M46" s="36">
        <v>-1</v>
      </c>
      <c r="N46" s="39" t="s">
        <v>393</v>
      </c>
      <c r="O46" s="38" t="e">
        <f t="shared" si="1"/>
        <v>#N/A</v>
      </c>
      <c r="AB46" s="103"/>
    </row>
    <row r="47" spans="1:28" s="27" customFormat="1" ht="33.75" customHeight="1">
      <c r="A47" s="108">
        <v>44</v>
      </c>
      <c r="B47" s="109" t="s">
        <v>856</v>
      </c>
      <c r="C47" s="107"/>
      <c r="D47" s="107"/>
      <c r="E47" s="107"/>
      <c r="F47" s="107"/>
      <c r="G47" s="35">
        <f>IF(ISBLANK(C47),0,1)</f>
        <v>0</v>
      </c>
      <c r="H47" s="35">
        <f>IF(ISBLANK(D47),0,1)</f>
        <v>0</v>
      </c>
      <c r="I47" s="35">
        <f>IF(ISBLANK(E47),0,1)</f>
        <v>0</v>
      </c>
      <c r="J47" s="35">
        <f>IF(ISBLANK(F47),0,1)</f>
        <v>0</v>
      </c>
      <c r="K47" s="35">
        <f t="shared" si="2"/>
        <v>3</v>
      </c>
      <c r="L47" s="35" t="e">
        <f>HLOOKUP(1,G47:J$49,K47,0)</f>
        <v>#N/A</v>
      </c>
      <c r="M47" s="36">
        <v>1</v>
      </c>
      <c r="N47" s="39" t="s">
        <v>393</v>
      </c>
      <c r="O47" s="38" t="e">
        <f t="shared" si="1"/>
        <v>#N/A</v>
      </c>
      <c r="AB47" s="103"/>
    </row>
    <row r="48" spans="1:28" s="27" customFormat="1" ht="33.75" customHeight="1">
      <c r="A48" s="108">
        <v>45</v>
      </c>
      <c r="B48" s="106" t="s">
        <v>857</v>
      </c>
      <c r="C48" s="107"/>
      <c r="D48" s="107"/>
      <c r="E48" s="107"/>
      <c r="F48" s="107"/>
      <c r="G48" s="35">
        <f t="shared" si="0"/>
        <v>0</v>
      </c>
      <c r="H48" s="35">
        <f t="shared" si="0"/>
        <v>0</v>
      </c>
      <c r="I48" s="35">
        <f t="shared" si="0"/>
        <v>0</v>
      </c>
      <c r="J48" s="35">
        <f t="shared" si="0"/>
        <v>0</v>
      </c>
      <c r="K48" s="35">
        <f t="shared" si="2"/>
        <v>2</v>
      </c>
      <c r="L48" s="35" t="e">
        <f>HLOOKUP(1,G48:J$49,K48,0)</f>
        <v>#N/A</v>
      </c>
      <c r="M48" s="36">
        <v>1</v>
      </c>
      <c r="N48" s="39" t="s">
        <v>93</v>
      </c>
      <c r="O48" s="38" t="e">
        <f t="shared" si="1"/>
        <v>#N/A</v>
      </c>
      <c r="AB48" s="103"/>
    </row>
    <row r="49" spans="1:28" s="27" customFormat="1" ht="41.25" customHeight="1">
      <c r="A49" s="41"/>
      <c r="B49" s="42"/>
      <c r="C49" s="178" t="str">
        <f>IF(G50&lt;45,"Вы ответили еще не на все вопросы. Осталось вопросов: "&amp;(45-G50),"")</f>
        <v>Вы ответили еще не на все вопросы. Осталось вопросов: 45</v>
      </c>
      <c r="D49" s="178"/>
      <c r="E49" s="178"/>
      <c r="F49" s="178"/>
      <c r="G49" s="110">
        <v>0</v>
      </c>
      <c r="H49" s="110">
        <v>1</v>
      </c>
      <c r="I49" s="110">
        <v>2</v>
      </c>
      <c r="J49" s="110">
        <v>3</v>
      </c>
      <c r="K49" s="33"/>
      <c r="L49" s="44"/>
      <c r="M49" s="25"/>
      <c r="N49" s="26"/>
      <c r="R49" s="27" t="s">
        <v>483</v>
      </c>
      <c r="S49" s="27" t="s">
        <v>484</v>
      </c>
      <c r="T49" s="27" t="s">
        <v>485</v>
      </c>
      <c r="U49" s="27" t="s">
        <v>486</v>
      </c>
      <c r="V49" s="27" t="s">
        <v>487</v>
      </c>
      <c r="W49" s="82" t="s">
        <v>858</v>
      </c>
      <c r="X49" s="27" t="s">
        <v>488</v>
      </c>
      <c r="Y49" s="27" t="s">
        <v>489</v>
      </c>
      <c r="Z49" s="27" t="s">
        <v>490</v>
      </c>
      <c r="AA49" s="27" t="s">
        <v>491</v>
      </c>
      <c r="AB49" s="103" t="s">
        <v>492</v>
      </c>
    </row>
    <row r="50" spans="1:28" s="27" customFormat="1" ht="12.75">
      <c r="A50" s="41"/>
      <c r="B50" s="111" t="s">
        <v>493</v>
      </c>
      <c r="C50" s="45"/>
      <c r="D50" s="45"/>
      <c r="E50" s="45"/>
      <c r="F50" s="45"/>
      <c r="G50" s="44">
        <f>SUM(G4:J48)</f>
        <v>0</v>
      </c>
      <c r="H50" s="44"/>
      <c r="I50" s="44"/>
      <c r="J50" s="44"/>
      <c r="K50" s="44"/>
      <c r="L50" s="44"/>
      <c r="M50" s="60" t="s">
        <v>859</v>
      </c>
      <c r="N50" s="112"/>
      <c r="O50" s="27" t="e">
        <f>SUM(O4:O48)</f>
        <v>#N/A</v>
      </c>
      <c r="Q50" s="27" t="s">
        <v>860</v>
      </c>
      <c r="R50" s="27">
        <v>45</v>
      </c>
      <c r="S50" s="27">
        <v>80.72</v>
      </c>
      <c r="T50" s="27">
        <v>18.53</v>
      </c>
      <c r="U50" s="27">
        <v>5</v>
      </c>
      <c r="V50" s="27">
        <v>0</v>
      </c>
      <c r="W50" s="27">
        <f>S50-2*T50</f>
        <v>43.66</v>
      </c>
      <c r="X50" s="27">
        <f>S50-T50</f>
        <v>62.19</v>
      </c>
      <c r="Y50" s="27">
        <f>S50+T50</f>
        <v>99.25</v>
      </c>
      <c r="Z50" s="27">
        <f>S50+2*T50</f>
        <v>117.78</v>
      </c>
      <c r="AA50" s="27">
        <f>R50*3</f>
        <v>135</v>
      </c>
      <c r="AB50" s="113" t="e">
        <f>HLOOKUP(O50,V50:AA$54,U50,1)</f>
        <v>#N/A</v>
      </c>
    </row>
    <row r="51" spans="1:30" s="27" customFormat="1" ht="57" customHeight="1">
      <c r="A51" s="41"/>
      <c r="B51" s="84" t="str">
        <f>IF(G50&lt;45,"Вы ответили еще не на все вопросы",AD51)</f>
        <v>Вы ответили еще не на все вопросы</v>
      </c>
      <c r="C51" s="45"/>
      <c r="D51" s="45"/>
      <c r="E51" s="45"/>
      <c r="F51" s="45"/>
      <c r="G51" s="44"/>
      <c r="H51" s="44"/>
      <c r="I51" s="44"/>
      <c r="J51" s="44"/>
      <c r="K51" s="44"/>
      <c r="L51" s="44"/>
      <c r="M51" s="60" t="s">
        <v>861</v>
      </c>
      <c r="N51" s="39" t="s">
        <v>767</v>
      </c>
      <c r="O51" s="27" t="e">
        <f>SUMIF(N$4:N$48,N51,O$4:O$48)</f>
        <v>#N/A</v>
      </c>
      <c r="Q51" s="27" t="s">
        <v>767</v>
      </c>
      <c r="R51" s="27">
        <v>18</v>
      </c>
      <c r="S51" s="27">
        <v>37.64</v>
      </c>
      <c r="T51" s="27">
        <v>8.08</v>
      </c>
      <c r="U51" s="27">
        <f>U50-1</f>
        <v>4</v>
      </c>
      <c r="V51" s="27">
        <v>1</v>
      </c>
      <c r="W51" s="27">
        <f>S51-2*T51</f>
        <v>21.48</v>
      </c>
      <c r="X51" s="27">
        <f>S51-T51</f>
        <v>29.560000000000002</v>
      </c>
      <c r="Y51" s="27">
        <f>S51+T51</f>
        <v>45.72</v>
      </c>
      <c r="Z51" s="27">
        <f>S51+2*T51</f>
        <v>53.8</v>
      </c>
      <c r="AA51" s="27">
        <f>R51*3</f>
        <v>54</v>
      </c>
      <c r="AB51" s="113" t="e">
        <f>HLOOKUP(O51,V51:AA$54,U51,1)</f>
        <v>#N/A</v>
      </c>
      <c r="AD51" s="83" t="s">
        <v>862</v>
      </c>
    </row>
    <row r="52" spans="1:28" s="27" customFormat="1" ht="56.25" customHeight="1">
      <c r="A52" s="41"/>
      <c r="B52" s="84">
        <f>IF(G50&lt;45,"","В целом для Вас характерен "&amp;AB50&amp;" уровень выраженности такой способности. 
При этом считается, что эта способность связана со следующими составляющими.")</f>
      </c>
      <c r="C52" s="45"/>
      <c r="D52" s="45"/>
      <c r="E52" s="45"/>
      <c r="F52" s="45"/>
      <c r="G52" s="44"/>
      <c r="H52" s="44"/>
      <c r="I52" s="44"/>
      <c r="J52" s="44"/>
      <c r="K52" s="44"/>
      <c r="L52" s="44"/>
      <c r="M52" s="60" t="s">
        <v>863</v>
      </c>
      <c r="N52" s="39" t="s">
        <v>393</v>
      </c>
      <c r="O52" s="27" t="e">
        <f>SUMIF(N$4:N$48,N52,O$4:O$48)</f>
        <v>#N/A</v>
      </c>
      <c r="Q52" s="27" t="s">
        <v>393</v>
      </c>
      <c r="R52" s="27">
        <v>17</v>
      </c>
      <c r="S52" s="27">
        <v>29.17</v>
      </c>
      <c r="T52" s="27">
        <v>8.43</v>
      </c>
      <c r="U52" s="27">
        <f>U51-1</f>
        <v>3</v>
      </c>
      <c r="V52" s="27">
        <v>2</v>
      </c>
      <c r="W52" s="27">
        <f>S52-2*T52</f>
        <v>12.310000000000002</v>
      </c>
      <c r="X52" s="27">
        <f>S52-T52</f>
        <v>20.740000000000002</v>
      </c>
      <c r="Y52" s="27">
        <f>S52+T52</f>
        <v>37.6</v>
      </c>
      <c r="Z52" s="27">
        <f>S52+2*T52</f>
        <v>46.03</v>
      </c>
      <c r="AA52" s="27">
        <f>R52*3</f>
        <v>51</v>
      </c>
      <c r="AB52" s="113" t="e">
        <f>HLOOKUP(O52,V52:AA$54,U52,1)</f>
        <v>#N/A</v>
      </c>
    </row>
    <row r="53" spans="1:28" s="27" customFormat="1" ht="81" customHeight="1">
      <c r="A53" s="41"/>
      <c r="B53" s="84">
        <f>IF(G$50&lt;45,"","1. Убежденность в том, что вовлеченность в происходящее дает максимальный шанс найти нечто стоящее и интересеное для личности, которая позволяет получать удовольствие от собственной деятельности. 
Для Вас характерен "&amp;AB51&amp;" уровень такой убежденности.")</f>
      </c>
      <c r="C53" s="45"/>
      <c r="D53" s="45"/>
      <c r="E53" s="45"/>
      <c r="F53" s="45"/>
      <c r="G53" s="44"/>
      <c r="H53" s="44"/>
      <c r="I53" s="44"/>
      <c r="J53" s="44"/>
      <c r="K53" s="44"/>
      <c r="L53" s="44"/>
      <c r="M53" s="60" t="s">
        <v>864</v>
      </c>
      <c r="N53" s="26" t="s">
        <v>93</v>
      </c>
      <c r="O53" s="27" t="e">
        <f>SUMIF(N$4:N$48,N53,O$4:O$48)</f>
        <v>#N/A</v>
      </c>
      <c r="Q53" s="27" t="s">
        <v>93</v>
      </c>
      <c r="R53" s="27">
        <v>10</v>
      </c>
      <c r="S53" s="27">
        <v>13.91</v>
      </c>
      <c r="T53" s="27">
        <v>4.39</v>
      </c>
      <c r="U53" s="27">
        <f>U52-1</f>
        <v>2</v>
      </c>
      <c r="V53" s="27">
        <v>3</v>
      </c>
      <c r="W53" s="27">
        <f>S53-2*T53</f>
        <v>5.130000000000001</v>
      </c>
      <c r="X53" s="27">
        <f>S53-T53</f>
        <v>9.52</v>
      </c>
      <c r="Y53" s="27">
        <f>S53+T53</f>
        <v>18.3</v>
      </c>
      <c r="Z53" s="27">
        <f>S53+2*T53</f>
        <v>22.689999999999998</v>
      </c>
      <c r="AA53" s="27">
        <f>R53*3</f>
        <v>30</v>
      </c>
      <c r="AB53" s="113" t="e">
        <f>HLOOKUP(O53,V53:AA$54,U53,1)</f>
        <v>#N/A</v>
      </c>
    </row>
    <row r="54" spans="1:30" s="27" customFormat="1" ht="93.75" customHeight="1">
      <c r="A54" s="41"/>
      <c r="B54" s="84">
        <f>IF(G$50&lt;45,"","2. Убежденность в том, что борьба позволяет повлиять на результат происходящего (пусть даже это влияние не абсолютно и успех не гарантирован), которая дает ощущение самостоятельного выбора собственной деятельности, своего пути. 
Для Вас характерен "&amp;AB52&amp;" уровень такой убежденности.")</f>
      </c>
      <c r="C54" s="45"/>
      <c r="D54" s="45"/>
      <c r="E54" s="45"/>
      <c r="F54" s="45"/>
      <c r="G54" s="44"/>
      <c r="H54" s="44"/>
      <c r="I54" s="44"/>
      <c r="J54" s="44"/>
      <c r="K54" s="44"/>
      <c r="L54" s="44"/>
      <c r="M54" s="60"/>
      <c r="N54" s="26"/>
      <c r="V54" s="27" t="s">
        <v>479</v>
      </c>
      <c r="W54" s="27" t="s">
        <v>479</v>
      </c>
      <c r="X54" s="27" t="s">
        <v>480</v>
      </c>
      <c r="Y54" s="27" t="s">
        <v>481</v>
      </c>
      <c r="Z54" s="27" t="s">
        <v>482</v>
      </c>
      <c r="AB54" s="103"/>
      <c r="AD54" s="114" t="s">
        <v>866</v>
      </c>
    </row>
    <row r="55" spans="1:28" s="27" customFormat="1" ht="97.5" customHeight="1">
      <c r="A55" s="41"/>
      <c r="B55" s="84">
        <f>IF(G$50&lt;44,"",AD54&amp;"
Для Вас характерен "&amp;AB53&amp;" уровень такой убежденности.")</f>
      </c>
      <c r="C55" s="45"/>
      <c r="D55" s="45"/>
      <c r="E55" s="45"/>
      <c r="F55" s="45"/>
      <c r="G55" s="44"/>
      <c r="H55" s="44"/>
      <c r="I55" s="44"/>
      <c r="J55" s="44"/>
      <c r="K55" s="44"/>
      <c r="L55" s="44"/>
      <c r="M55" s="60"/>
      <c r="N55" s="26"/>
      <c r="AB55" s="103"/>
    </row>
    <row r="56" spans="1:28" s="27" customFormat="1" ht="12.75">
      <c r="A56" s="41"/>
      <c r="B56" s="42"/>
      <c r="C56" s="45"/>
      <c r="D56" s="45"/>
      <c r="E56" s="45"/>
      <c r="F56" s="45"/>
      <c r="G56" s="44"/>
      <c r="H56" s="44"/>
      <c r="I56" s="44"/>
      <c r="J56" s="44"/>
      <c r="K56" s="44"/>
      <c r="L56" s="44"/>
      <c r="M56" s="60"/>
      <c r="N56" s="26"/>
      <c r="AB56" s="103"/>
    </row>
    <row r="57" spans="1:28" s="27" customFormat="1" ht="12.75">
      <c r="A57" s="41"/>
      <c r="B57" s="121" t="s">
        <v>1076</v>
      </c>
      <c r="C57" s="45"/>
      <c r="D57" s="45"/>
      <c r="E57" s="45"/>
      <c r="F57" s="45"/>
      <c r="G57" s="44"/>
      <c r="H57" s="44"/>
      <c r="I57" s="44"/>
      <c r="J57" s="44"/>
      <c r="K57" s="44"/>
      <c r="L57" s="44"/>
      <c r="M57" s="25"/>
      <c r="N57" s="26"/>
      <c r="AB57" s="103"/>
    </row>
  </sheetData>
  <sheetProtection sheet="1" objects="1" scenarios="1"/>
  <autoFilter ref="M3:N55"/>
  <mergeCells count="6">
    <mergeCell ref="G3:K3"/>
    <mergeCell ref="C49:F49"/>
    <mergeCell ref="A1:F1"/>
    <mergeCell ref="C2:F2"/>
    <mergeCell ref="B2:B3"/>
    <mergeCell ref="A2:A3"/>
  </mergeCells>
  <conditionalFormatting sqref="C49:F49">
    <cfRule type="expression" priority="1" dxfId="3" stopIfTrue="1">
      <formula>($G$50&lt;44)</formula>
    </cfRule>
  </conditionalFormatting>
  <conditionalFormatting sqref="C4:F48">
    <cfRule type="expression" priority="2" dxfId="7" stopIfTrue="1">
      <formula>NOT(ISBLANK(C4))</formula>
    </cfRule>
  </conditionalFormatting>
  <dataValidations count="1">
    <dataValidation type="custom" allowBlank="1" showErrorMessage="1" errorTitle="Можно указать только один ответ" error="Если Вы хотите изменить свой ответ, сначала удалите пометку, которая уже сделана" sqref="C4:F48">
      <formula1>(COUNTA($C4:$F4)=1)</formula1>
    </dataValidation>
  </dataValidations>
  <hyperlinks>
    <hyperlink ref="B57" location="ОКОНЧАНИЕ!A3" display="Продолжить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7"/>
  <dimension ref="A1:E11"/>
  <sheetViews>
    <sheetView workbookViewId="0" topLeftCell="A1">
      <selection activeCell="A3" sqref="A3"/>
    </sheetView>
  </sheetViews>
  <sheetFormatPr defaultColWidth="9.00390625" defaultRowHeight="12.75"/>
  <cols>
    <col min="1" max="1" width="112.25390625" style="9" customWidth="1"/>
    <col min="4" max="5" width="9.125" style="0" hidden="1" customWidth="1"/>
  </cols>
  <sheetData>
    <row r="1" spans="1:4" ht="58.5" customHeight="1">
      <c r="A1" s="91" t="str">
        <f>IF(ИТОГ!G316=ИТОГ!H316,"Вы ответили на все вопросы!",D1)</f>
        <v>Вы пропустили какой-то из вопросов на предыдущих листах. К сожалению, Ваши данные сейчас не являются полными. Сведения о том, на каком именно листе сколько вопросов пропущено приведены на листе "ИТОГ". Если Вас не затруднит, вернитесь к предыдущим листам и завершите ответы на предложенные вопросы.</v>
      </c>
      <c r="D1" t="s">
        <v>880</v>
      </c>
    </row>
    <row r="2" ht="63" customHeight="1">
      <c r="A2" s="9" t="s">
        <v>734</v>
      </c>
    </row>
    <row r="3" ht="142.5" customHeight="1">
      <c r="A3" s="120"/>
    </row>
    <row r="5" spans="1:5" ht="28.5">
      <c r="A5" s="9" t="s">
        <v>1078</v>
      </c>
      <c r="B5" s="65"/>
      <c r="D5" t="s">
        <v>1022</v>
      </c>
      <c r="E5" t="s">
        <v>745</v>
      </c>
    </row>
    <row r="7" ht="30" customHeight="1">
      <c r="A7" s="9">
        <f>IF(OR(B5=D5,NOT(ISBLANK(A3))),"Укажите ниже адрес электронной почты для получения ответа на Ваш вопрос и/или извещения о публикации результатов","")</f>
      </c>
    </row>
    <row r="8" ht="14.25">
      <c r="A8" s="76"/>
    </row>
    <row r="10" s="81" customFormat="1" ht="63" customHeight="1">
      <c r="A10" s="93" t="s">
        <v>760</v>
      </c>
    </row>
    <row r="11" ht="18" customHeight="1">
      <c r="A11" s="94" t="s">
        <v>761</v>
      </c>
    </row>
  </sheetData>
  <sheetProtection sheet="1" objects="1" scenarios="1"/>
  <conditionalFormatting sqref="A8">
    <cfRule type="expression" priority="1" dxfId="0" stopIfTrue="1">
      <formula>OR(B5=D5,NOT(ISBLANK(A3)))</formula>
    </cfRule>
  </conditionalFormatting>
  <dataValidations count="1">
    <dataValidation type="list" allowBlank="1" showInputMessage="1" showErrorMessage="1" sqref="B5">
      <formula1>$D$5:$E$5</formula1>
    </dataValidation>
  </dataValidations>
  <hyperlinks>
    <hyperlink ref="A11" r:id="rId1" display="psy-hedu@yandex.ru"/>
  </hyperlinks>
  <printOptions/>
  <pageMargins left="0.75" right="0.75" top="1" bottom="1" header="0.5" footer="0.5"/>
  <pageSetup horizontalDpi="300" verticalDpi="300" orientation="portrait" paperSize="9"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332"/>
  <sheetViews>
    <sheetView workbookViewId="0" topLeftCell="A1">
      <pane ySplit="1" topLeftCell="BM2" activePane="bottomLeft" state="frozen"/>
      <selection pane="topLeft" activeCell="A1" sqref="A1"/>
      <selection pane="bottomLeft" activeCell="A317" sqref="A317"/>
    </sheetView>
  </sheetViews>
  <sheetFormatPr defaultColWidth="9.00390625" defaultRowHeight="12.75"/>
  <cols>
    <col min="2" max="2" width="43.75390625" style="0" customWidth="1"/>
    <col min="3" max="4" width="5.125" style="0" customWidth="1"/>
    <col min="5" max="5" width="10.875" style="0" customWidth="1"/>
    <col min="6" max="6" width="6.00390625" style="0" customWidth="1"/>
    <col min="7" max="7" width="6.375" style="0" customWidth="1"/>
    <col min="8" max="8" width="6.25390625" style="0" customWidth="1"/>
    <col min="9" max="18" width="4.375" style="0" customWidth="1"/>
  </cols>
  <sheetData>
    <row r="1" spans="1:19" s="54" customFormat="1" ht="155.25" customHeight="1" hidden="1">
      <c r="A1" s="53" t="s">
        <v>14</v>
      </c>
      <c r="B1" s="55"/>
      <c r="C1" s="53" t="s">
        <v>431</v>
      </c>
      <c r="D1" s="53" t="s">
        <v>103</v>
      </c>
      <c r="E1" s="53" t="s">
        <v>15</v>
      </c>
      <c r="F1" s="53" t="s">
        <v>717</v>
      </c>
      <c r="G1" s="53" t="s">
        <v>718</v>
      </c>
      <c r="H1" s="53" t="s">
        <v>714</v>
      </c>
      <c r="I1" s="53" t="s">
        <v>643</v>
      </c>
      <c r="J1" s="53" t="s">
        <v>104</v>
      </c>
      <c r="K1" s="53" t="s">
        <v>106</v>
      </c>
      <c r="L1" s="53" t="s">
        <v>105</v>
      </c>
      <c r="M1" s="53" t="s">
        <v>101</v>
      </c>
      <c r="N1" s="53" t="s">
        <v>111</v>
      </c>
      <c r="O1" s="53" t="s">
        <v>107</v>
      </c>
      <c r="P1" s="53" t="s">
        <v>102</v>
      </c>
      <c r="Q1" s="53" t="s">
        <v>108</v>
      </c>
      <c r="R1" s="53" t="s">
        <v>109</v>
      </c>
      <c r="S1" s="53" t="s">
        <v>16</v>
      </c>
    </row>
    <row r="2" spans="1:20" ht="12.75" hidden="1">
      <c r="A2" t="s">
        <v>10</v>
      </c>
      <c r="B2" t="s">
        <v>738</v>
      </c>
      <c r="C2" t="s">
        <v>23</v>
      </c>
      <c r="D2" t="s">
        <v>93</v>
      </c>
      <c r="E2">
        <f>'1-общие вопросы'!B2</f>
        <v>0</v>
      </c>
      <c r="F2">
        <f>IF(E2=0,0,1)</f>
        <v>0</v>
      </c>
      <c r="G2">
        <f>H2*F2</f>
        <v>0</v>
      </c>
      <c r="H2">
        <f>IF(AND(C2="о",D2="п"),1,0)</f>
        <v>1</v>
      </c>
      <c r="R2" t="s">
        <v>110</v>
      </c>
      <c r="S2" t="s">
        <v>740</v>
      </c>
      <c r="T2" t="s">
        <v>741</v>
      </c>
    </row>
    <row r="3" spans="1:19" ht="12.75" hidden="1">
      <c r="A3" t="s">
        <v>11</v>
      </c>
      <c r="B3" t="s">
        <v>739</v>
      </c>
      <c r="C3" t="s">
        <v>23</v>
      </c>
      <c r="D3" t="s">
        <v>93</v>
      </c>
      <c r="E3">
        <f>'1-общие вопросы'!B3</f>
        <v>0</v>
      </c>
      <c r="F3">
        <f aca="true" t="shared" si="0" ref="F3:F62">IF(E3=0,0,1)</f>
        <v>0</v>
      </c>
      <c r="G3">
        <f>H3*F3</f>
        <v>0</v>
      </c>
      <c r="H3">
        <f aca="true" t="shared" si="1" ref="H3:H66">IF(AND(C3="о",D3="п"),1,0)</f>
        <v>1</v>
      </c>
      <c r="R3" t="s">
        <v>110</v>
      </c>
      <c r="S3" t="s">
        <v>99</v>
      </c>
    </row>
    <row r="4" spans="1:20" ht="12.75" hidden="1">
      <c r="A4" t="s">
        <v>13</v>
      </c>
      <c r="B4" t="s">
        <v>742</v>
      </c>
      <c r="C4" t="s">
        <v>23</v>
      </c>
      <c r="D4" t="s">
        <v>93</v>
      </c>
      <c r="E4">
        <f>'1-общие вопросы'!B4</f>
        <v>0</v>
      </c>
      <c r="F4">
        <f t="shared" si="0"/>
        <v>0</v>
      </c>
      <c r="G4">
        <f aca="true" t="shared" si="2" ref="G4:G67">H4*F4</f>
        <v>0</v>
      </c>
      <c r="H4">
        <f t="shared" si="1"/>
        <v>1</v>
      </c>
      <c r="R4" t="s">
        <v>110</v>
      </c>
      <c r="S4" t="str">
        <f>IF(E2=S2,"холост","не замужем")</f>
        <v>не замужем</v>
      </c>
      <c r="T4" t="str">
        <f>IF(E2=S2,"женат","замужем")</f>
        <v>замужем</v>
      </c>
    </row>
    <row r="5" spans="1:21" s="61" customFormat="1" ht="12.75" hidden="1">
      <c r="A5" s="61" t="s">
        <v>12</v>
      </c>
      <c r="B5" s="61" t="s">
        <v>744</v>
      </c>
      <c r="C5" s="61" t="s">
        <v>23</v>
      </c>
      <c r="D5" s="61" t="s">
        <v>93</v>
      </c>
      <c r="E5" s="61">
        <f>'1-общие вопросы'!B5</f>
        <v>0</v>
      </c>
      <c r="F5">
        <f t="shared" si="0"/>
        <v>0</v>
      </c>
      <c r="G5">
        <f t="shared" si="2"/>
        <v>0</v>
      </c>
      <c r="H5">
        <f t="shared" si="1"/>
        <v>1</v>
      </c>
      <c r="R5" s="61" t="s">
        <v>110</v>
      </c>
      <c r="S5" s="61" t="s">
        <v>745</v>
      </c>
      <c r="T5" s="61" t="s">
        <v>746</v>
      </c>
      <c r="U5" s="61" t="s">
        <v>747</v>
      </c>
    </row>
    <row r="6" spans="1:23" s="61" customFormat="1" ht="12.75" hidden="1">
      <c r="A6" s="61" t="s">
        <v>365</v>
      </c>
      <c r="B6" s="61" t="s">
        <v>1069</v>
      </c>
      <c r="C6" s="61" t="s">
        <v>23</v>
      </c>
      <c r="D6" s="61" t="s">
        <v>93</v>
      </c>
      <c r="E6" s="61">
        <f>'1-общие вопросы'!B6</f>
        <v>0</v>
      </c>
      <c r="F6">
        <f t="shared" si="0"/>
        <v>0</v>
      </c>
      <c r="G6">
        <f t="shared" si="2"/>
        <v>0</v>
      </c>
      <c r="H6">
        <f t="shared" si="1"/>
        <v>1</v>
      </c>
      <c r="R6" s="50" t="s">
        <v>110</v>
      </c>
      <c r="S6" t="s">
        <v>1070</v>
      </c>
      <c r="T6" t="s">
        <v>1071</v>
      </c>
      <c r="U6" t="s">
        <v>1072</v>
      </c>
      <c r="V6" t="s">
        <v>1073</v>
      </c>
      <c r="W6" t="s">
        <v>1074</v>
      </c>
    </row>
    <row r="7" spans="1:20" ht="12.75" hidden="1">
      <c r="A7" t="s">
        <v>366</v>
      </c>
      <c r="B7" t="s">
        <v>748</v>
      </c>
      <c r="C7" t="s">
        <v>23</v>
      </c>
      <c r="D7" t="s">
        <v>93</v>
      </c>
      <c r="E7">
        <f>'1-общие вопросы'!B8</f>
        <v>0</v>
      </c>
      <c r="F7">
        <f t="shared" si="0"/>
        <v>0</v>
      </c>
      <c r="G7">
        <f t="shared" si="2"/>
        <v>0</v>
      </c>
      <c r="H7">
        <f t="shared" si="1"/>
        <v>1</v>
      </c>
      <c r="N7" t="s">
        <v>110</v>
      </c>
      <c r="S7" t="s">
        <v>749</v>
      </c>
      <c r="T7" t="s">
        <v>750</v>
      </c>
    </row>
    <row r="8" spans="1:22" ht="12.75" hidden="1">
      <c r="A8" t="s">
        <v>367</v>
      </c>
      <c r="B8" t="s">
        <v>917</v>
      </c>
      <c r="C8" t="s">
        <v>23</v>
      </c>
      <c r="D8" t="s">
        <v>93</v>
      </c>
      <c r="E8">
        <f>'1-общие вопросы'!B9</f>
        <v>0</v>
      </c>
      <c r="F8">
        <f t="shared" si="0"/>
        <v>0</v>
      </c>
      <c r="G8">
        <f t="shared" si="2"/>
        <v>0</v>
      </c>
      <c r="H8">
        <f t="shared" si="1"/>
        <v>1</v>
      </c>
      <c r="N8" t="s">
        <v>110</v>
      </c>
      <c r="S8" t="s">
        <v>916</v>
      </c>
      <c r="T8" t="s">
        <v>918</v>
      </c>
      <c r="U8" t="s">
        <v>919</v>
      </c>
      <c r="V8" t="s">
        <v>920</v>
      </c>
    </row>
    <row r="9" spans="1:23" ht="12.75" hidden="1">
      <c r="A9" t="s">
        <v>1065</v>
      </c>
      <c r="B9" t="s">
        <v>751</v>
      </c>
      <c r="C9" t="s">
        <v>23</v>
      </c>
      <c r="D9" t="s">
        <v>93</v>
      </c>
      <c r="E9">
        <f>'1-общие вопросы'!B10</f>
        <v>0</v>
      </c>
      <c r="F9">
        <f t="shared" si="0"/>
        <v>0</v>
      </c>
      <c r="G9">
        <f t="shared" si="2"/>
        <v>0</v>
      </c>
      <c r="H9">
        <f t="shared" si="1"/>
        <v>1</v>
      </c>
      <c r="Q9" t="s">
        <v>110</v>
      </c>
      <c r="S9" s="7" t="s">
        <v>752</v>
      </c>
      <c r="T9" s="7" t="s">
        <v>754</v>
      </c>
      <c r="U9" s="7" t="s">
        <v>755</v>
      </c>
      <c r="V9" s="7" t="s">
        <v>753</v>
      </c>
      <c r="W9" s="7" t="s">
        <v>756</v>
      </c>
    </row>
    <row r="10" spans="1:22" ht="12.75" hidden="1">
      <c r="A10" t="s">
        <v>1066</v>
      </c>
      <c r="B10" t="s">
        <v>757</v>
      </c>
      <c r="C10" t="s">
        <v>23</v>
      </c>
      <c r="D10" t="s">
        <v>93</v>
      </c>
      <c r="E10">
        <f>'1-общие вопросы'!B11</f>
        <v>0</v>
      </c>
      <c r="F10">
        <f t="shared" si="0"/>
        <v>0</v>
      </c>
      <c r="G10">
        <f t="shared" si="2"/>
        <v>0</v>
      </c>
      <c r="H10">
        <f t="shared" si="1"/>
        <v>1</v>
      </c>
      <c r="Q10" t="s">
        <v>110</v>
      </c>
      <c r="S10" t="s">
        <v>904</v>
      </c>
      <c r="T10" t="s">
        <v>905</v>
      </c>
      <c r="U10" t="s">
        <v>753</v>
      </c>
      <c r="V10" t="s">
        <v>906</v>
      </c>
    </row>
    <row r="11" spans="1:23" ht="12.75" hidden="1">
      <c r="A11" t="s">
        <v>1067</v>
      </c>
      <c r="B11" t="s">
        <v>907</v>
      </c>
      <c r="C11" t="s">
        <v>23</v>
      </c>
      <c r="D11" t="s">
        <v>93</v>
      </c>
      <c r="E11">
        <f>'1-общие вопросы'!B12</f>
        <v>0</v>
      </c>
      <c r="F11">
        <f t="shared" si="0"/>
        <v>0</v>
      </c>
      <c r="G11">
        <f t="shared" si="2"/>
        <v>0</v>
      </c>
      <c r="H11">
        <f t="shared" si="1"/>
        <v>1</v>
      </c>
      <c r="Q11" t="s">
        <v>110</v>
      </c>
      <c r="S11" t="s">
        <v>904</v>
      </c>
      <c r="T11" t="s">
        <v>908</v>
      </c>
      <c r="U11" t="s">
        <v>909</v>
      </c>
      <c r="V11" t="s">
        <v>753</v>
      </c>
      <c r="W11" t="s">
        <v>906</v>
      </c>
    </row>
    <row r="12" spans="1:23" ht="12.75" hidden="1">
      <c r="A12" t="s">
        <v>1068</v>
      </c>
      <c r="B12" t="s">
        <v>910</v>
      </c>
      <c r="C12" t="s">
        <v>745</v>
      </c>
      <c r="Q12" t="s">
        <v>110</v>
      </c>
      <c r="S12" t="s">
        <v>911</v>
      </c>
      <c r="T12" t="s">
        <v>912</v>
      </c>
      <c r="U12" t="s">
        <v>913</v>
      </c>
      <c r="V12" t="s">
        <v>914</v>
      </c>
      <c r="W12" t="s">
        <v>915</v>
      </c>
    </row>
    <row r="13" spans="1:19" s="49" customFormat="1" ht="12.75" hidden="1">
      <c r="A13" t="s">
        <v>1075</v>
      </c>
      <c r="B13" s="49" t="s">
        <v>25</v>
      </c>
      <c r="C13" s="49" t="s">
        <v>745</v>
      </c>
      <c r="E13"/>
      <c r="F13"/>
      <c r="G13"/>
      <c r="H13"/>
      <c r="Q13" s="49" t="s">
        <v>110</v>
      </c>
      <c r="S13" s="49" t="s">
        <v>100</v>
      </c>
    </row>
    <row r="14" spans="1:23" ht="14.25" hidden="1">
      <c r="A14" s="50" t="s">
        <v>18</v>
      </c>
      <c r="B14" t="s">
        <v>47</v>
      </c>
      <c r="C14" s="50" t="s">
        <v>23</v>
      </c>
      <c r="D14" t="s">
        <v>93</v>
      </c>
      <c r="E14">
        <f>'2-работа'!D12</f>
        <v>0</v>
      </c>
      <c r="F14">
        <f t="shared" si="0"/>
        <v>0</v>
      </c>
      <c r="G14">
        <f t="shared" si="2"/>
        <v>0</v>
      </c>
      <c r="H14">
        <f t="shared" si="1"/>
        <v>1</v>
      </c>
      <c r="Q14" s="50" t="s">
        <v>110</v>
      </c>
      <c r="S14" s="50" t="s">
        <v>69</v>
      </c>
      <c r="V14" s="151"/>
      <c r="W14" s="151"/>
    </row>
    <row r="15" spans="1:23" ht="14.25" hidden="1">
      <c r="A15" s="50" t="s">
        <v>19</v>
      </c>
      <c r="B15" t="s">
        <v>48</v>
      </c>
      <c r="C15" s="50" t="s">
        <v>23</v>
      </c>
      <c r="D15" t="s">
        <v>93</v>
      </c>
      <c r="E15">
        <f>'2-работа'!D13</f>
        <v>0</v>
      </c>
      <c r="F15">
        <f t="shared" si="0"/>
        <v>0</v>
      </c>
      <c r="G15">
        <f t="shared" si="2"/>
        <v>0</v>
      </c>
      <c r="H15">
        <f t="shared" si="1"/>
        <v>1</v>
      </c>
      <c r="Q15" s="50" t="s">
        <v>110</v>
      </c>
      <c r="S15" s="50" t="s">
        <v>69</v>
      </c>
      <c r="V15" s="151"/>
      <c r="W15" s="151"/>
    </row>
    <row r="16" spans="1:23" ht="14.25" hidden="1">
      <c r="A16" s="50" t="s">
        <v>17</v>
      </c>
      <c r="B16" t="s">
        <v>49</v>
      </c>
      <c r="C16" s="50" t="s">
        <v>23</v>
      </c>
      <c r="D16" t="s">
        <v>93</v>
      </c>
      <c r="E16">
        <f>'2-работа'!D14</f>
        <v>0</v>
      </c>
      <c r="F16">
        <f t="shared" si="0"/>
        <v>0</v>
      </c>
      <c r="G16">
        <f t="shared" si="2"/>
        <v>0</v>
      </c>
      <c r="H16">
        <f t="shared" si="1"/>
        <v>1</v>
      </c>
      <c r="Q16" s="50" t="s">
        <v>110</v>
      </c>
      <c r="S16" s="50" t="s">
        <v>69</v>
      </c>
      <c r="V16" s="151"/>
      <c r="W16" s="151"/>
    </row>
    <row r="17" spans="1:23" ht="14.25" hidden="1">
      <c r="A17" s="50" t="s">
        <v>20</v>
      </c>
      <c r="B17" t="s">
        <v>50</v>
      </c>
      <c r="C17" s="50" t="s">
        <v>23</v>
      </c>
      <c r="D17" t="s">
        <v>93</v>
      </c>
      <c r="E17">
        <f>'2-работа'!D15</f>
        <v>0</v>
      </c>
      <c r="F17">
        <f t="shared" si="0"/>
        <v>0</v>
      </c>
      <c r="G17">
        <f t="shared" si="2"/>
        <v>0</v>
      </c>
      <c r="H17">
        <f t="shared" si="1"/>
        <v>1</v>
      </c>
      <c r="Q17" s="50" t="s">
        <v>110</v>
      </c>
      <c r="S17" s="50" t="s">
        <v>69</v>
      </c>
      <c r="V17" s="151"/>
      <c r="W17" s="151"/>
    </row>
    <row r="18" spans="1:23" ht="14.25" hidden="1">
      <c r="A18" s="50" t="s">
        <v>21</v>
      </c>
      <c r="B18" t="s">
        <v>51</v>
      </c>
      <c r="C18" s="50" t="s">
        <v>23</v>
      </c>
      <c r="D18" t="s">
        <v>93</v>
      </c>
      <c r="E18">
        <f>'2-работа'!D16</f>
        <v>0</v>
      </c>
      <c r="F18">
        <f t="shared" si="0"/>
        <v>0</v>
      </c>
      <c r="G18">
        <f t="shared" si="2"/>
        <v>0</v>
      </c>
      <c r="H18">
        <f t="shared" si="1"/>
        <v>1</v>
      </c>
      <c r="Q18" s="50" t="s">
        <v>110</v>
      </c>
      <c r="S18" s="50" t="s">
        <v>69</v>
      </c>
      <c r="V18" s="151"/>
      <c r="W18" s="151"/>
    </row>
    <row r="19" spans="1:23" ht="14.25" hidden="1">
      <c r="A19" s="50" t="s">
        <v>22</v>
      </c>
      <c r="B19" t="s">
        <v>52</v>
      </c>
      <c r="C19" s="50" t="s">
        <v>23</v>
      </c>
      <c r="D19" t="s">
        <v>93</v>
      </c>
      <c r="E19">
        <f>'2-работа'!D17</f>
        <v>0</v>
      </c>
      <c r="F19">
        <f t="shared" si="0"/>
        <v>0</v>
      </c>
      <c r="G19">
        <f t="shared" si="2"/>
        <v>0</v>
      </c>
      <c r="H19">
        <f t="shared" si="1"/>
        <v>1</v>
      </c>
      <c r="Q19" s="50" t="s">
        <v>110</v>
      </c>
      <c r="S19" s="50" t="s">
        <v>69</v>
      </c>
      <c r="V19" s="151"/>
      <c r="W19" s="151"/>
    </row>
    <row r="20" spans="1:23" ht="14.25" hidden="1">
      <c r="A20" s="50" t="s">
        <v>24</v>
      </c>
      <c r="B20" t="s">
        <v>53</v>
      </c>
      <c r="C20" s="50" t="s">
        <v>23</v>
      </c>
      <c r="D20" t="s">
        <v>93</v>
      </c>
      <c r="E20">
        <f>'2-работа'!D18</f>
        <v>0</v>
      </c>
      <c r="F20">
        <f t="shared" si="0"/>
        <v>0</v>
      </c>
      <c r="G20">
        <f t="shared" si="2"/>
        <v>0</v>
      </c>
      <c r="H20">
        <f t="shared" si="1"/>
        <v>1</v>
      </c>
      <c r="Q20" s="50" t="s">
        <v>110</v>
      </c>
      <c r="S20" s="50" t="s">
        <v>69</v>
      </c>
      <c r="V20" s="151"/>
      <c r="W20" s="151"/>
    </row>
    <row r="21" spans="1:23" ht="14.25" hidden="1">
      <c r="A21" s="50" t="s">
        <v>368</v>
      </c>
      <c r="B21" t="s">
        <v>54</v>
      </c>
      <c r="C21" s="50" t="s">
        <v>23</v>
      </c>
      <c r="D21" t="s">
        <v>93</v>
      </c>
      <c r="E21">
        <f>'2-работа'!D19</f>
        <v>0</v>
      </c>
      <c r="F21">
        <f t="shared" si="0"/>
        <v>0</v>
      </c>
      <c r="G21">
        <f t="shared" si="2"/>
        <v>0</v>
      </c>
      <c r="H21">
        <f t="shared" si="1"/>
        <v>1</v>
      </c>
      <c r="Q21" s="50" t="s">
        <v>110</v>
      </c>
      <c r="S21" s="50" t="s">
        <v>69</v>
      </c>
      <c r="V21" s="151"/>
      <c r="W21" s="151"/>
    </row>
    <row r="22" spans="1:23" ht="14.25" hidden="1">
      <c r="A22" s="50" t="s">
        <v>369</v>
      </c>
      <c r="B22" t="s">
        <v>55</v>
      </c>
      <c r="C22" s="50" t="s">
        <v>23</v>
      </c>
      <c r="D22" t="s">
        <v>93</v>
      </c>
      <c r="E22">
        <f>'2-работа'!D20</f>
        <v>0</v>
      </c>
      <c r="F22">
        <f t="shared" si="0"/>
        <v>0</v>
      </c>
      <c r="G22">
        <f t="shared" si="2"/>
        <v>0</v>
      </c>
      <c r="H22">
        <f t="shared" si="1"/>
        <v>1</v>
      </c>
      <c r="Q22" s="50" t="s">
        <v>110</v>
      </c>
      <c r="S22" s="50" t="s">
        <v>69</v>
      </c>
      <c r="V22" s="151"/>
      <c r="W22" s="151"/>
    </row>
    <row r="23" spans="1:23" ht="14.25" hidden="1">
      <c r="A23" s="50" t="s">
        <v>370</v>
      </c>
      <c r="B23" t="s">
        <v>56</v>
      </c>
      <c r="C23" s="50" t="s">
        <v>23</v>
      </c>
      <c r="D23" t="s">
        <v>93</v>
      </c>
      <c r="E23">
        <f>'2-работа'!D21</f>
        <v>0</v>
      </c>
      <c r="F23">
        <f t="shared" si="0"/>
        <v>0</v>
      </c>
      <c r="G23">
        <f t="shared" si="2"/>
        <v>0</v>
      </c>
      <c r="H23">
        <f t="shared" si="1"/>
        <v>1</v>
      </c>
      <c r="Q23" s="50" t="s">
        <v>110</v>
      </c>
      <c r="S23" s="50" t="s">
        <v>69</v>
      </c>
      <c r="V23" s="151"/>
      <c r="W23" s="151"/>
    </row>
    <row r="24" spans="1:23" s="49" customFormat="1" ht="15" customHeight="1" hidden="1">
      <c r="A24" s="51" t="s">
        <v>371</v>
      </c>
      <c r="B24" s="49" t="s">
        <v>57</v>
      </c>
      <c r="C24" s="51" t="s">
        <v>23</v>
      </c>
      <c r="D24" s="49" t="s">
        <v>93</v>
      </c>
      <c r="E24" s="49">
        <f>'2-работа'!D22</f>
        <v>0</v>
      </c>
      <c r="F24">
        <f t="shared" si="0"/>
        <v>0</v>
      </c>
      <c r="G24">
        <f t="shared" si="2"/>
        <v>0</v>
      </c>
      <c r="H24">
        <f t="shared" si="1"/>
        <v>1</v>
      </c>
      <c r="Q24" s="51" t="s">
        <v>110</v>
      </c>
      <c r="S24" s="51" t="s">
        <v>69</v>
      </c>
      <c r="V24" s="185"/>
      <c r="W24" s="185"/>
    </row>
    <row r="25" spans="1:21" ht="12.75" hidden="1">
      <c r="A25" s="50" t="s">
        <v>58</v>
      </c>
      <c r="B25" t="s">
        <v>988</v>
      </c>
      <c r="C25" s="50" t="s">
        <v>23</v>
      </c>
      <c r="D25" t="s">
        <v>93</v>
      </c>
      <c r="E25">
        <f>'3-квалификация'!B2</f>
        <v>0</v>
      </c>
      <c r="F25">
        <f t="shared" si="0"/>
        <v>0</v>
      </c>
      <c r="G25">
        <f t="shared" si="2"/>
        <v>0</v>
      </c>
      <c r="H25">
        <f t="shared" si="1"/>
        <v>1</v>
      </c>
      <c r="Q25" s="50" t="s">
        <v>110</v>
      </c>
      <c r="S25" t="s">
        <v>982</v>
      </c>
      <c r="T25" t="s">
        <v>983</v>
      </c>
      <c r="U25" t="s">
        <v>984</v>
      </c>
    </row>
    <row r="26" spans="1:19" ht="12.75" hidden="1">
      <c r="A26" s="50" t="s">
        <v>58</v>
      </c>
      <c r="B26" t="s">
        <v>71</v>
      </c>
      <c r="C26" s="50" t="s">
        <v>23</v>
      </c>
      <c r="D26" t="s">
        <v>93</v>
      </c>
      <c r="E26">
        <f>'3-квалификация'!B26</f>
        <v>0</v>
      </c>
      <c r="F26">
        <f t="shared" si="0"/>
        <v>0</v>
      </c>
      <c r="G26">
        <f t="shared" si="2"/>
        <v>0</v>
      </c>
      <c r="H26">
        <f t="shared" si="1"/>
        <v>1</v>
      </c>
      <c r="Q26" s="50" t="s">
        <v>110</v>
      </c>
      <c r="S26" t="s">
        <v>94</v>
      </c>
    </row>
    <row r="27" spans="1:19" ht="12.75" hidden="1">
      <c r="A27" s="50" t="s">
        <v>59</v>
      </c>
      <c r="B27" s="52" t="s">
        <v>73</v>
      </c>
      <c r="C27" s="50" t="s">
        <v>23</v>
      </c>
      <c r="D27" t="s">
        <v>93</v>
      </c>
      <c r="E27">
        <f>'3-квалификация'!B27</f>
        <v>0</v>
      </c>
      <c r="F27">
        <f t="shared" si="0"/>
        <v>0</v>
      </c>
      <c r="G27">
        <f t="shared" si="2"/>
        <v>0</v>
      </c>
      <c r="H27">
        <f t="shared" si="1"/>
        <v>1</v>
      </c>
      <c r="Q27" s="50" t="s">
        <v>110</v>
      </c>
      <c r="S27" t="s">
        <v>94</v>
      </c>
    </row>
    <row r="28" spans="1:19" ht="12.75" hidden="1">
      <c r="A28" s="50" t="s">
        <v>60</v>
      </c>
      <c r="B28" t="s">
        <v>75</v>
      </c>
      <c r="C28" s="50" t="s">
        <v>23</v>
      </c>
      <c r="D28" t="s">
        <v>93</v>
      </c>
      <c r="E28">
        <f>'3-квалификация'!B28</f>
        <v>0</v>
      </c>
      <c r="F28">
        <f t="shared" si="0"/>
        <v>0</v>
      </c>
      <c r="G28">
        <f t="shared" si="2"/>
        <v>0</v>
      </c>
      <c r="H28">
        <f t="shared" si="1"/>
        <v>1</v>
      </c>
      <c r="Q28" s="50" t="s">
        <v>110</v>
      </c>
      <c r="S28" t="s">
        <v>94</v>
      </c>
    </row>
    <row r="29" spans="1:19" ht="12.75" hidden="1">
      <c r="A29" s="50" t="s">
        <v>61</v>
      </c>
      <c r="B29" t="s">
        <v>77</v>
      </c>
      <c r="C29" s="50" t="s">
        <v>23</v>
      </c>
      <c r="D29" t="s">
        <v>93</v>
      </c>
      <c r="E29">
        <f>'3-квалификация'!B29</f>
        <v>0</v>
      </c>
      <c r="F29">
        <f t="shared" si="0"/>
        <v>0</v>
      </c>
      <c r="G29">
        <f t="shared" si="2"/>
        <v>0</v>
      </c>
      <c r="H29">
        <f t="shared" si="1"/>
        <v>1</v>
      </c>
      <c r="Q29" s="50" t="s">
        <v>110</v>
      </c>
      <c r="S29" t="s">
        <v>94</v>
      </c>
    </row>
    <row r="30" spans="1:19" ht="12.75" hidden="1">
      <c r="A30" s="50" t="s">
        <v>62</v>
      </c>
      <c r="B30" t="s">
        <v>79</v>
      </c>
      <c r="C30" s="50" t="s">
        <v>23</v>
      </c>
      <c r="D30" t="s">
        <v>93</v>
      </c>
      <c r="E30">
        <f>'3-квалификация'!B30</f>
        <v>0</v>
      </c>
      <c r="F30">
        <f t="shared" si="0"/>
        <v>0</v>
      </c>
      <c r="G30">
        <f t="shared" si="2"/>
        <v>0</v>
      </c>
      <c r="H30">
        <f t="shared" si="1"/>
        <v>1</v>
      </c>
      <c r="Q30" s="50" t="s">
        <v>110</v>
      </c>
      <c r="S30" t="s">
        <v>94</v>
      </c>
    </row>
    <row r="31" spans="1:19" ht="12.75" hidden="1">
      <c r="A31" s="50" t="s">
        <v>63</v>
      </c>
      <c r="B31" t="s">
        <v>81</v>
      </c>
      <c r="C31" s="50" t="s">
        <v>23</v>
      </c>
      <c r="D31" t="s">
        <v>93</v>
      </c>
      <c r="E31">
        <f>'3-квалификация'!B31</f>
        <v>0</v>
      </c>
      <c r="F31">
        <f t="shared" si="0"/>
        <v>0</v>
      </c>
      <c r="G31">
        <f t="shared" si="2"/>
        <v>0</v>
      </c>
      <c r="H31">
        <f t="shared" si="1"/>
        <v>1</v>
      </c>
      <c r="Q31" s="50" t="s">
        <v>110</v>
      </c>
      <c r="S31" t="s">
        <v>94</v>
      </c>
    </row>
    <row r="32" spans="1:19" ht="12.75" hidden="1">
      <c r="A32" s="50" t="s">
        <v>64</v>
      </c>
      <c r="B32" t="s">
        <v>83</v>
      </c>
      <c r="C32" s="50" t="s">
        <v>23</v>
      </c>
      <c r="D32" t="s">
        <v>93</v>
      </c>
      <c r="E32">
        <f>'3-квалификация'!B32</f>
        <v>0</v>
      </c>
      <c r="F32">
        <f t="shared" si="0"/>
        <v>0</v>
      </c>
      <c r="G32">
        <f t="shared" si="2"/>
        <v>0</v>
      </c>
      <c r="H32">
        <f t="shared" si="1"/>
        <v>1</v>
      </c>
      <c r="Q32" s="50" t="s">
        <v>110</v>
      </c>
      <c r="S32" t="s">
        <v>94</v>
      </c>
    </row>
    <row r="33" spans="1:19" ht="12.75" hidden="1">
      <c r="A33" s="50" t="s">
        <v>65</v>
      </c>
      <c r="B33" t="s">
        <v>86</v>
      </c>
      <c r="C33" t="s">
        <v>46</v>
      </c>
      <c r="D33" t="s">
        <v>93</v>
      </c>
      <c r="E33">
        <f>'3-квалификация'!B34</f>
        <v>0</v>
      </c>
      <c r="F33">
        <f t="shared" si="0"/>
        <v>0</v>
      </c>
      <c r="G33">
        <f t="shared" si="2"/>
        <v>0</v>
      </c>
      <c r="H33">
        <f t="shared" si="1"/>
        <v>0</v>
      </c>
      <c r="Q33" s="50" t="s">
        <v>110</v>
      </c>
      <c r="S33" t="s">
        <v>94</v>
      </c>
    </row>
    <row r="34" spans="1:19" ht="12.75" hidden="1">
      <c r="A34" s="50" t="s">
        <v>66</v>
      </c>
      <c r="B34" t="s">
        <v>88</v>
      </c>
      <c r="C34" t="s">
        <v>46</v>
      </c>
      <c r="D34" t="s">
        <v>93</v>
      </c>
      <c r="E34">
        <f>'3-квалификация'!B35</f>
        <v>0</v>
      </c>
      <c r="F34">
        <f t="shared" si="0"/>
        <v>0</v>
      </c>
      <c r="G34">
        <f t="shared" si="2"/>
        <v>0</v>
      </c>
      <c r="H34">
        <f t="shared" si="1"/>
        <v>0</v>
      </c>
      <c r="Q34" s="50" t="s">
        <v>110</v>
      </c>
      <c r="S34" t="s">
        <v>94</v>
      </c>
    </row>
    <row r="35" spans="1:19" ht="12.75" hidden="1">
      <c r="A35" s="50" t="s">
        <v>67</v>
      </c>
      <c r="B35" t="s">
        <v>90</v>
      </c>
      <c r="C35" t="s">
        <v>46</v>
      </c>
      <c r="D35" t="s">
        <v>93</v>
      </c>
      <c r="E35">
        <f>'3-квалификация'!B36</f>
        <v>0</v>
      </c>
      <c r="F35">
        <f t="shared" si="0"/>
        <v>0</v>
      </c>
      <c r="G35">
        <f t="shared" si="2"/>
        <v>0</v>
      </c>
      <c r="H35">
        <f t="shared" si="1"/>
        <v>0</v>
      </c>
      <c r="Q35" s="50" t="s">
        <v>110</v>
      </c>
      <c r="S35" t="s">
        <v>94</v>
      </c>
    </row>
    <row r="36" spans="1:19" ht="12.75" hidden="1">
      <c r="A36" s="50" t="s">
        <v>68</v>
      </c>
      <c r="B36" t="s">
        <v>92</v>
      </c>
      <c r="C36" t="s">
        <v>46</v>
      </c>
      <c r="D36" t="s">
        <v>93</v>
      </c>
      <c r="E36">
        <f>'3-квалификация'!B37</f>
        <v>0</v>
      </c>
      <c r="F36">
        <f t="shared" si="0"/>
        <v>0</v>
      </c>
      <c r="G36">
        <f t="shared" si="2"/>
        <v>0</v>
      </c>
      <c r="H36">
        <f t="shared" si="1"/>
        <v>0</v>
      </c>
      <c r="Q36" s="50" t="s">
        <v>110</v>
      </c>
      <c r="S36" t="s">
        <v>94</v>
      </c>
    </row>
    <row r="37" spans="1:19" s="49" customFormat="1" ht="12.75" hidden="1">
      <c r="A37" s="51" t="s">
        <v>372</v>
      </c>
      <c r="B37" s="49" t="s">
        <v>97</v>
      </c>
      <c r="C37" s="49" t="s">
        <v>23</v>
      </c>
      <c r="D37" s="49" t="s">
        <v>95</v>
      </c>
      <c r="E37" s="49" t="e">
        <f>'3-квалификация'!B41</f>
        <v>#DIV/0!</v>
      </c>
      <c r="F37" s="49">
        <f>IF(ISERR(E37),0,1)</f>
        <v>0</v>
      </c>
      <c r="G37">
        <f t="shared" si="2"/>
        <v>0</v>
      </c>
      <c r="H37">
        <f t="shared" si="1"/>
        <v>0</v>
      </c>
      <c r="L37" s="49" t="s">
        <v>110</v>
      </c>
      <c r="S37" s="49" t="s">
        <v>98</v>
      </c>
    </row>
    <row r="38" spans="1:19" ht="12.75" hidden="1">
      <c r="A38" s="50" t="s">
        <v>70</v>
      </c>
      <c r="B38" t="s">
        <v>1004</v>
      </c>
      <c r="C38" t="s">
        <v>23</v>
      </c>
      <c r="D38" t="s">
        <v>93</v>
      </c>
      <c r="E38">
        <f>'4-ВО общие сведения'!B3</f>
        <v>0</v>
      </c>
      <c r="F38">
        <f t="shared" si="0"/>
        <v>0</v>
      </c>
      <c r="G38">
        <f t="shared" si="2"/>
        <v>0</v>
      </c>
      <c r="H38">
        <f t="shared" si="1"/>
        <v>1</v>
      </c>
      <c r="N38" t="s">
        <v>110</v>
      </c>
      <c r="S38" t="s">
        <v>100</v>
      </c>
    </row>
    <row r="39" spans="1:19" ht="12.75" hidden="1">
      <c r="A39" s="50" t="s">
        <v>72</v>
      </c>
      <c r="B39" t="s">
        <v>1005</v>
      </c>
      <c r="C39" t="s">
        <v>23</v>
      </c>
      <c r="D39" t="s">
        <v>93</v>
      </c>
      <c r="E39">
        <f>'4-ВО общие сведения'!B4</f>
        <v>0</v>
      </c>
      <c r="F39">
        <f t="shared" si="0"/>
        <v>0</v>
      </c>
      <c r="G39">
        <f t="shared" si="2"/>
        <v>0</v>
      </c>
      <c r="H39">
        <f t="shared" si="1"/>
        <v>1</v>
      </c>
      <c r="N39" t="s">
        <v>110</v>
      </c>
      <c r="S39" t="s">
        <v>100</v>
      </c>
    </row>
    <row r="40" spans="1:8" ht="12.75" hidden="1">
      <c r="A40" s="50" t="s">
        <v>74</v>
      </c>
      <c r="B40" t="s">
        <v>713</v>
      </c>
      <c r="C40" t="s">
        <v>23</v>
      </c>
      <c r="D40" t="s">
        <v>93</v>
      </c>
      <c r="E40">
        <f>'4-ВО общие сведения'!B5</f>
        <v>0</v>
      </c>
      <c r="F40">
        <f t="shared" si="0"/>
        <v>0</v>
      </c>
      <c r="G40">
        <f t="shared" si="2"/>
        <v>0</v>
      </c>
      <c r="H40">
        <f t="shared" si="1"/>
        <v>1</v>
      </c>
    </row>
    <row r="41" spans="1:8" ht="12.75" hidden="1">
      <c r="A41" s="50" t="s">
        <v>76</v>
      </c>
      <c r="B41" t="s">
        <v>704</v>
      </c>
      <c r="C41" t="s">
        <v>23</v>
      </c>
      <c r="D41" t="s">
        <v>93</v>
      </c>
      <c r="E41">
        <f>'4-ВО общие сведения'!B6</f>
        <v>0</v>
      </c>
      <c r="F41">
        <f t="shared" si="0"/>
        <v>0</v>
      </c>
      <c r="G41">
        <f t="shared" si="2"/>
        <v>0</v>
      </c>
      <c r="H41">
        <f t="shared" si="1"/>
        <v>1</v>
      </c>
    </row>
    <row r="42" spans="1:8" ht="12.75" hidden="1">
      <c r="A42" s="50" t="s">
        <v>78</v>
      </c>
      <c r="B42" t="s">
        <v>707</v>
      </c>
      <c r="C42" t="s">
        <v>23</v>
      </c>
      <c r="D42" t="s">
        <v>93</v>
      </c>
      <c r="E42">
        <f>'4-ВО общие сведения'!B7</f>
        <v>0</v>
      </c>
      <c r="F42">
        <f t="shared" si="0"/>
        <v>0</v>
      </c>
      <c r="G42">
        <f t="shared" si="2"/>
        <v>0</v>
      </c>
      <c r="H42">
        <f t="shared" si="1"/>
        <v>1</v>
      </c>
    </row>
    <row r="43" spans="1:19" ht="12.75" hidden="1">
      <c r="A43" s="50" t="s">
        <v>80</v>
      </c>
      <c r="B43" t="s">
        <v>1023</v>
      </c>
      <c r="C43" t="s">
        <v>23</v>
      </c>
      <c r="D43" t="s">
        <v>93</v>
      </c>
      <c r="E43">
        <f>'4-ВО общие сведения'!B8</f>
        <v>0</v>
      </c>
      <c r="F43">
        <f t="shared" si="0"/>
        <v>0</v>
      </c>
      <c r="G43">
        <f t="shared" si="2"/>
        <v>0</v>
      </c>
      <c r="H43">
        <f t="shared" si="1"/>
        <v>1</v>
      </c>
      <c r="N43" t="s">
        <v>110</v>
      </c>
      <c r="S43" t="s">
        <v>100</v>
      </c>
    </row>
    <row r="44" spans="1:8" ht="12.75" hidden="1">
      <c r="A44" s="50" t="s">
        <v>82</v>
      </c>
      <c r="B44" t="s">
        <v>958</v>
      </c>
      <c r="C44" t="s">
        <v>23</v>
      </c>
      <c r="D44" t="s">
        <v>93</v>
      </c>
      <c r="E44">
        <f>'4-ВО общие сведения'!C9</f>
        <v>0</v>
      </c>
      <c r="F44">
        <f t="shared" si="0"/>
        <v>0</v>
      </c>
      <c r="G44">
        <f t="shared" si="2"/>
        <v>0</v>
      </c>
      <c r="H44">
        <f t="shared" si="1"/>
        <v>1</v>
      </c>
    </row>
    <row r="45" spans="1:22" ht="12.75" hidden="1">
      <c r="A45" s="50" t="s">
        <v>84</v>
      </c>
      <c r="B45" t="s">
        <v>1003</v>
      </c>
      <c r="C45" t="s">
        <v>23</v>
      </c>
      <c r="D45" t="s">
        <v>93</v>
      </c>
      <c r="E45">
        <f>'4-ВО общие сведения'!B11</f>
        <v>0</v>
      </c>
      <c r="F45">
        <f t="shared" si="0"/>
        <v>0</v>
      </c>
      <c r="G45">
        <f t="shared" si="2"/>
        <v>0</v>
      </c>
      <c r="H45">
        <f t="shared" si="1"/>
        <v>1</v>
      </c>
      <c r="N45" t="s">
        <v>110</v>
      </c>
      <c r="S45" t="s">
        <v>1006</v>
      </c>
      <c r="T45" t="s">
        <v>1007</v>
      </c>
      <c r="U45" t="s">
        <v>1008</v>
      </c>
      <c r="V45" t="s">
        <v>1009</v>
      </c>
    </row>
    <row r="46" spans="1:21" ht="12.75" hidden="1">
      <c r="A46" s="50" t="s">
        <v>87</v>
      </c>
      <c r="B46" t="s">
        <v>1010</v>
      </c>
      <c r="C46" t="s">
        <v>23</v>
      </c>
      <c r="D46" t="s">
        <v>93</v>
      </c>
      <c r="E46">
        <f>'4-ВО общие сведения'!B12</f>
        <v>0</v>
      </c>
      <c r="F46">
        <f t="shared" si="0"/>
        <v>0</v>
      </c>
      <c r="G46">
        <f t="shared" si="2"/>
        <v>0</v>
      </c>
      <c r="H46">
        <f t="shared" si="1"/>
        <v>1</v>
      </c>
      <c r="N46" t="s">
        <v>110</v>
      </c>
      <c r="S46" t="s">
        <v>1011</v>
      </c>
      <c r="T46" t="s">
        <v>1012</v>
      </c>
      <c r="U46" t="s">
        <v>915</v>
      </c>
    </row>
    <row r="47" spans="1:19" ht="12.75" hidden="1">
      <c r="A47" s="50" t="s">
        <v>89</v>
      </c>
      <c r="B47" t="s">
        <v>635</v>
      </c>
      <c r="C47" t="s">
        <v>46</v>
      </c>
      <c r="D47" t="s">
        <v>93</v>
      </c>
      <c r="E47">
        <f>'4-ВО общие сведения'!B13</f>
        <v>0</v>
      </c>
      <c r="F47">
        <f t="shared" si="0"/>
        <v>0</v>
      </c>
      <c r="G47">
        <f t="shared" si="2"/>
        <v>0</v>
      </c>
      <c r="H47">
        <f t="shared" si="1"/>
        <v>0</v>
      </c>
      <c r="N47" t="s">
        <v>110</v>
      </c>
      <c r="S47" t="s">
        <v>100</v>
      </c>
    </row>
    <row r="48" spans="1:20" ht="12.75" hidden="1">
      <c r="A48" s="50" t="s">
        <v>91</v>
      </c>
      <c r="B48" t="s">
        <v>636</v>
      </c>
      <c r="C48" t="s">
        <v>23</v>
      </c>
      <c r="D48" t="s">
        <v>93</v>
      </c>
      <c r="E48">
        <f>'4-ВО общие сведения'!C16</f>
        <v>0</v>
      </c>
      <c r="F48">
        <f t="shared" si="0"/>
        <v>0</v>
      </c>
      <c r="G48">
        <f t="shared" si="2"/>
        <v>0</v>
      </c>
      <c r="H48">
        <f t="shared" si="1"/>
        <v>1</v>
      </c>
      <c r="P48" t="s">
        <v>110</v>
      </c>
      <c r="S48" t="s">
        <v>1022</v>
      </c>
      <c r="T48" t="s">
        <v>745</v>
      </c>
    </row>
    <row r="49" spans="1:20" ht="12.75" hidden="1">
      <c r="A49" s="50" t="s">
        <v>96</v>
      </c>
      <c r="B49" t="s">
        <v>637</v>
      </c>
      <c r="C49" t="s">
        <v>23</v>
      </c>
      <c r="D49" t="s">
        <v>93</v>
      </c>
      <c r="E49">
        <f>'4-ВО общие сведения'!C17</f>
        <v>0</v>
      </c>
      <c r="F49">
        <f t="shared" si="0"/>
        <v>0</v>
      </c>
      <c r="G49">
        <f t="shared" si="2"/>
        <v>0</v>
      </c>
      <c r="H49">
        <f t="shared" si="1"/>
        <v>1</v>
      </c>
      <c r="P49" t="s">
        <v>110</v>
      </c>
      <c r="S49" t="s">
        <v>1022</v>
      </c>
      <c r="T49" t="s">
        <v>745</v>
      </c>
    </row>
    <row r="50" spans="1:20" ht="12.75" hidden="1">
      <c r="A50" s="50" t="s">
        <v>377</v>
      </c>
      <c r="B50" t="s">
        <v>638</v>
      </c>
      <c r="C50" t="s">
        <v>23</v>
      </c>
      <c r="D50" t="s">
        <v>93</v>
      </c>
      <c r="E50">
        <f>'4-ВО общие сведения'!C18</f>
        <v>0</v>
      </c>
      <c r="F50">
        <f t="shared" si="0"/>
        <v>0</v>
      </c>
      <c r="G50">
        <f t="shared" si="2"/>
        <v>0</v>
      </c>
      <c r="H50">
        <f t="shared" si="1"/>
        <v>1</v>
      </c>
      <c r="P50" t="s">
        <v>110</v>
      </c>
      <c r="S50" t="s">
        <v>1022</v>
      </c>
      <c r="T50" t="s">
        <v>745</v>
      </c>
    </row>
    <row r="51" spans="1:20" ht="12.75" hidden="1">
      <c r="A51" s="50" t="s">
        <v>378</v>
      </c>
      <c r="B51" t="s">
        <v>639</v>
      </c>
      <c r="C51" t="s">
        <v>23</v>
      </c>
      <c r="D51" t="s">
        <v>93</v>
      </c>
      <c r="E51">
        <f>'4-ВО общие сведения'!C19</f>
        <v>0</v>
      </c>
      <c r="F51">
        <f t="shared" si="0"/>
        <v>0</v>
      </c>
      <c r="G51">
        <f t="shared" si="2"/>
        <v>0</v>
      </c>
      <c r="H51">
        <f t="shared" si="1"/>
        <v>1</v>
      </c>
      <c r="P51" t="s">
        <v>110</v>
      </c>
      <c r="S51" t="s">
        <v>1022</v>
      </c>
      <c r="T51" t="s">
        <v>745</v>
      </c>
    </row>
    <row r="52" spans="1:20" ht="12.75" hidden="1">
      <c r="A52" s="50" t="s">
        <v>379</v>
      </c>
      <c r="B52" t="s">
        <v>640</v>
      </c>
      <c r="C52" t="s">
        <v>23</v>
      </c>
      <c r="D52" t="s">
        <v>93</v>
      </c>
      <c r="E52">
        <f>'4-ВО общие сведения'!C20</f>
        <v>0</v>
      </c>
      <c r="F52">
        <f t="shared" si="0"/>
        <v>0</v>
      </c>
      <c r="G52">
        <f t="shared" si="2"/>
        <v>0</v>
      </c>
      <c r="H52">
        <f t="shared" si="1"/>
        <v>1</v>
      </c>
      <c r="P52" t="s">
        <v>110</v>
      </c>
      <c r="S52" t="s">
        <v>1022</v>
      </c>
      <c r="T52" t="s">
        <v>745</v>
      </c>
    </row>
    <row r="53" spans="1:20" ht="12.75" hidden="1">
      <c r="A53" s="50" t="s">
        <v>380</v>
      </c>
      <c r="B53" t="s">
        <v>641</v>
      </c>
      <c r="C53" t="s">
        <v>23</v>
      </c>
      <c r="D53" t="s">
        <v>93</v>
      </c>
      <c r="E53">
        <f>'4-ВО общие сведения'!C21</f>
        <v>0</v>
      </c>
      <c r="F53">
        <f t="shared" si="0"/>
        <v>0</v>
      </c>
      <c r="G53">
        <f t="shared" si="2"/>
        <v>0</v>
      </c>
      <c r="H53">
        <f t="shared" si="1"/>
        <v>1</v>
      </c>
      <c r="P53" t="s">
        <v>110</v>
      </c>
      <c r="S53" t="s">
        <v>1022</v>
      </c>
      <c r="T53" t="s">
        <v>745</v>
      </c>
    </row>
    <row r="54" spans="1:20" ht="12.75" hidden="1">
      <c r="A54" s="50" t="s">
        <v>381</v>
      </c>
      <c r="B54" t="s">
        <v>642</v>
      </c>
      <c r="C54" t="s">
        <v>23</v>
      </c>
      <c r="D54" t="s">
        <v>93</v>
      </c>
      <c r="E54">
        <f>'4-ВО общие сведения'!C22</f>
        <v>0</v>
      </c>
      <c r="F54">
        <f t="shared" si="0"/>
        <v>0</v>
      </c>
      <c r="G54">
        <f t="shared" si="2"/>
        <v>0</v>
      </c>
      <c r="H54">
        <f t="shared" si="1"/>
        <v>1</v>
      </c>
      <c r="P54" t="s">
        <v>110</v>
      </c>
      <c r="S54" t="s">
        <v>1022</v>
      </c>
      <c r="T54" t="s">
        <v>745</v>
      </c>
    </row>
    <row r="55" spans="1:21" ht="12.75" customHeight="1" hidden="1">
      <c r="A55" s="50" t="s">
        <v>382</v>
      </c>
      <c r="B55" t="s">
        <v>1024</v>
      </c>
      <c r="C55" t="s">
        <v>23</v>
      </c>
      <c r="D55" t="s">
        <v>93</v>
      </c>
      <c r="E55">
        <f>'4-ВО общие сведения'!C24</f>
        <v>0</v>
      </c>
      <c r="F55">
        <f t="shared" si="0"/>
        <v>0</v>
      </c>
      <c r="G55">
        <f t="shared" si="2"/>
        <v>0</v>
      </c>
      <c r="H55">
        <f t="shared" si="1"/>
        <v>1</v>
      </c>
      <c r="L55" t="s">
        <v>110</v>
      </c>
      <c r="S55" t="s">
        <v>272</v>
      </c>
      <c r="T55" t="s">
        <v>1025</v>
      </c>
      <c r="U55" t="s">
        <v>1026</v>
      </c>
    </row>
    <row r="56" spans="1:21" ht="12.75" hidden="1">
      <c r="A56" s="50" t="s">
        <v>383</v>
      </c>
      <c r="B56" t="s">
        <v>1030</v>
      </c>
      <c r="C56" t="s">
        <v>23</v>
      </c>
      <c r="D56" t="s">
        <v>93</v>
      </c>
      <c r="E56">
        <f>'4-ВО общие сведения'!C29</f>
        <v>0</v>
      </c>
      <c r="F56">
        <f t="shared" si="0"/>
        <v>0</v>
      </c>
      <c r="G56">
        <f t="shared" si="2"/>
        <v>0</v>
      </c>
      <c r="H56">
        <f t="shared" si="1"/>
        <v>1</v>
      </c>
      <c r="I56" t="s">
        <v>110</v>
      </c>
      <c r="S56" t="s">
        <v>1031</v>
      </c>
      <c r="T56" t="s">
        <v>1032</v>
      </c>
      <c r="U56" t="s">
        <v>1033</v>
      </c>
    </row>
    <row r="57" spans="1:23" ht="14.25" customHeight="1" hidden="1">
      <c r="A57" s="50" t="s">
        <v>384</v>
      </c>
      <c r="B57" t="s">
        <v>373</v>
      </c>
      <c r="C57" t="s">
        <v>23</v>
      </c>
      <c r="D57" t="s">
        <v>93</v>
      </c>
      <c r="E57">
        <f>'4-ВО общие сведения'!C35</f>
        <v>0</v>
      </c>
      <c r="F57">
        <f t="shared" si="0"/>
        <v>0</v>
      </c>
      <c r="G57">
        <f t="shared" si="2"/>
        <v>0</v>
      </c>
      <c r="H57">
        <f t="shared" si="1"/>
        <v>1</v>
      </c>
      <c r="L57" t="s">
        <v>110</v>
      </c>
      <c r="S57" t="s">
        <v>352</v>
      </c>
      <c r="T57" t="s">
        <v>353</v>
      </c>
      <c r="U57" t="s">
        <v>354</v>
      </c>
      <c r="V57" t="s">
        <v>355</v>
      </c>
      <c r="W57" t="s">
        <v>356</v>
      </c>
    </row>
    <row r="58" spans="1:23" ht="12.75" hidden="1">
      <c r="A58" s="50" t="s">
        <v>385</v>
      </c>
      <c r="B58" t="s">
        <v>374</v>
      </c>
      <c r="C58" t="s">
        <v>46</v>
      </c>
      <c r="D58" t="s">
        <v>93</v>
      </c>
      <c r="E58">
        <f>'4-ВО общие сведения'!C36</f>
        <v>0</v>
      </c>
      <c r="F58">
        <f t="shared" si="0"/>
        <v>0</v>
      </c>
      <c r="G58">
        <f t="shared" si="2"/>
        <v>0</v>
      </c>
      <c r="H58">
        <f t="shared" si="1"/>
        <v>0</v>
      </c>
      <c r="L58" t="s">
        <v>110</v>
      </c>
      <c r="S58" t="s">
        <v>352</v>
      </c>
      <c r="T58" t="s">
        <v>353</v>
      </c>
      <c r="U58" t="s">
        <v>354</v>
      </c>
      <c r="V58" t="s">
        <v>355</v>
      </c>
      <c r="W58" t="s">
        <v>356</v>
      </c>
    </row>
    <row r="59" spans="1:23" ht="14.25" customHeight="1" hidden="1">
      <c r="A59" s="50" t="s">
        <v>957</v>
      </c>
      <c r="B59" t="s">
        <v>375</v>
      </c>
      <c r="C59" t="s">
        <v>23</v>
      </c>
      <c r="D59" t="s">
        <v>93</v>
      </c>
      <c r="E59">
        <f>'4-ВО общие сведения'!C37</f>
        <v>0</v>
      </c>
      <c r="F59">
        <f t="shared" si="0"/>
        <v>0</v>
      </c>
      <c r="G59">
        <f t="shared" si="2"/>
        <v>0</v>
      </c>
      <c r="H59">
        <f t="shared" si="1"/>
        <v>1</v>
      </c>
      <c r="L59" t="s">
        <v>110</v>
      </c>
      <c r="S59" t="s">
        <v>352</v>
      </c>
      <c r="T59" t="s">
        <v>353</v>
      </c>
      <c r="U59" t="s">
        <v>354</v>
      </c>
      <c r="V59" t="s">
        <v>355</v>
      </c>
      <c r="W59" t="s">
        <v>356</v>
      </c>
    </row>
    <row r="60" spans="1:23" ht="12.75" hidden="1">
      <c r="A60" s="50" t="s">
        <v>710</v>
      </c>
      <c r="B60" t="s">
        <v>376</v>
      </c>
      <c r="C60" t="s">
        <v>46</v>
      </c>
      <c r="D60" t="s">
        <v>93</v>
      </c>
      <c r="E60">
        <f>'4-ВО общие сведения'!C38</f>
        <v>0</v>
      </c>
      <c r="F60">
        <f t="shared" si="0"/>
        <v>0</v>
      </c>
      <c r="G60">
        <f t="shared" si="2"/>
        <v>0</v>
      </c>
      <c r="H60">
        <f t="shared" si="1"/>
        <v>0</v>
      </c>
      <c r="L60" t="s">
        <v>110</v>
      </c>
      <c r="S60" t="s">
        <v>352</v>
      </c>
      <c r="T60" t="s">
        <v>353</v>
      </c>
      <c r="U60" t="s">
        <v>354</v>
      </c>
      <c r="V60" t="s">
        <v>355</v>
      </c>
      <c r="W60" t="s">
        <v>356</v>
      </c>
    </row>
    <row r="61" spans="1:23" ht="14.25" customHeight="1" hidden="1">
      <c r="A61" s="50" t="s">
        <v>711</v>
      </c>
      <c r="B61" t="s">
        <v>358</v>
      </c>
      <c r="C61" t="s">
        <v>23</v>
      </c>
      <c r="D61" t="s">
        <v>93</v>
      </c>
      <c r="E61">
        <f>'4-ВО общие сведения'!C40</f>
        <v>0</v>
      </c>
      <c r="F61">
        <f t="shared" si="0"/>
        <v>0</v>
      </c>
      <c r="G61">
        <f t="shared" si="2"/>
        <v>0</v>
      </c>
      <c r="H61">
        <f t="shared" si="1"/>
        <v>1</v>
      </c>
      <c r="L61" t="s">
        <v>110</v>
      </c>
      <c r="S61" t="s">
        <v>359</v>
      </c>
      <c r="T61" t="s">
        <v>360</v>
      </c>
      <c r="U61" t="s">
        <v>361</v>
      </c>
      <c r="V61" t="s">
        <v>363</v>
      </c>
      <c r="W61" t="s">
        <v>364</v>
      </c>
    </row>
    <row r="62" spans="1:19" s="49" customFormat="1" ht="14.25" customHeight="1" hidden="1">
      <c r="A62" s="50" t="s">
        <v>712</v>
      </c>
      <c r="B62" s="49" t="s">
        <v>1034</v>
      </c>
      <c r="C62" s="49" t="s">
        <v>23</v>
      </c>
      <c r="D62" s="49" t="s">
        <v>93</v>
      </c>
      <c r="E62" s="49">
        <f>'4-ВО общие сведения'!A48</f>
        <v>0</v>
      </c>
      <c r="F62">
        <f t="shared" si="0"/>
        <v>0</v>
      </c>
      <c r="G62">
        <f t="shared" si="2"/>
        <v>0</v>
      </c>
      <c r="H62">
        <f t="shared" si="1"/>
        <v>1</v>
      </c>
      <c r="I62" s="49" t="s">
        <v>110</v>
      </c>
      <c r="S62" s="49" t="s">
        <v>100</v>
      </c>
    </row>
    <row r="63" spans="1:19" ht="12.75" hidden="1">
      <c r="A63" s="50" t="s">
        <v>927</v>
      </c>
      <c r="B63" t="s">
        <v>758</v>
      </c>
      <c r="C63" t="s">
        <v>23</v>
      </c>
      <c r="D63" t="s">
        <v>93</v>
      </c>
      <c r="E63" t="e">
        <f>'5-ВО обучение'!S4</f>
        <v>#N/A</v>
      </c>
      <c r="F63" s="61">
        <f>IF(ISERROR(E63),0,1)</f>
        <v>0</v>
      </c>
      <c r="G63">
        <f t="shared" si="2"/>
        <v>0</v>
      </c>
      <c r="H63">
        <f t="shared" si="1"/>
        <v>1</v>
      </c>
      <c r="K63" t="s">
        <v>110</v>
      </c>
      <c r="S63" t="s">
        <v>954</v>
      </c>
    </row>
    <row r="64" spans="1:19" ht="12.75" hidden="1">
      <c r="A64" s="50" t="s">
        <v>928</v>
      </c>
      <c r="B64" t="s">
        <v>759</v>
      </c>
      <c r="C64" t="s">
        <v>23</v>
      </c>
      <c r="D64" t="s">
        <v>93</v>
      </c>
      <c r="E64" t="e">
        <f>'5-ВО обучение'!S5</f>
        <v>#N/A</v>
      </c>
      <c r="F64" s="61">
        <f aca="true" t="shared" si="3" ref="F64:F86">IF(ISERROR(E64),0,1)</f>
        <v>0</v>
      </c>
      <c r="G64">
        <f t="shared" si="2"/>
        <v>0</v>
      </c>
      <c r="H64">
        <f t="shared" si="1"/>
        <v>1</v>
      </c>
      <c r="J64" t="s">
        <v>110</v>
      </c>
      <c r="S64" t="s">
        <v>954</v>
      </c>
    </row>
    <row r="65" spans="1:19" ht="12.75" hidden="1">
      <c r="A65" s="50" t="s">
        <v>929</v>
      </c>
      <c r="B65" t="s">
        <v>886</v>
      </c>
      <c r="C65" t="s">
        <v>23</v>
      </c>
      <c r="D65" t="s">
        <v>93</v>
      </c>
      <c r="E65" t="e">
        <f>'5-ВО обучение'!S6</f>
        <v>#N/A</v>
      </c>
      <c r="F65" s="61">
        <f t="shared" si="3"/>
        <v>0</v>
      </c>
      <c r="G65">
        <f t="shared" si="2"/>
        <v>0</v>
      </c>
      <c r="H65">
        <f t="shared" si="1"/>
        <v>1</v>
      </c>
      <c r="K65" t="s">
        <v>110</v>
      </c>
      <c r="S65" t="s">
        <v>954</v>
      </c>
    </row>
    <row r="66" spans="1:19" ht="12.75" hidden="1">
      <c r="A66" s="50" t="s">
        <v>930</v>
      </c>
      <c r="B66" t="s">
        <v>885</v>
      </c>
      <c r="C66" t="s">
        <v>23</v>
      </c>
      <c r="D66" t="s">
        <v>93</v>
      </c>
      <c r="E66" t="e">
        <f>'5-ВО обучение'!S7</f>
        <v>#N/A</v>
      </c>
      <c r="F66" s="61">
        <f t="shared" si="3"/>
        <v>0</v>
      </c>
      <c r="G66">
        <f t="shared" si="2"/>
        <v>0</v>
      </c>
      <c r="H66">
        <f t="shared" si="1"/>
        <v>1</v>
      </c>
      <c r="J66" t="s">
        <v>110</v>
      </c>
      <c r="S66" t="s">
        <v>954</v>
      </c>
    </row>
    <row r="67" spans="1:19" ht="12.75" hidden="1">
      <c r="A67" s="50" t="s">
        <v>931</v>
      </c>
      <c r="B67" t="s">
        <v>882</v>
      </c>
      <c r="C67" t="s">
        <v>23</v>
      </c>
      <c r="D67" t="s">
        <v>93</v>
      </c>
      <c r="E67" t="e">
        <f>'5-ВО обучение'!S8</f>
        <v>#N/A</v>
      </c>
      <c r="F67" s="61">
        <f t="shared" si="3"/>
        <v>0</v>
      </c>
      <c r="G67">
        <f t="shared" si="2"/>
        <v>0</v>
      </c>
      <c r="H67">
        <f aca="true" t="shared" si="4" ref="H67:H131">IF(AND(C67="о",D67="п"),1,0)</f>
        <v>1</v>
      </c>
      <c r="K67" t="s">
        <v>110</v>
      </c>
      <c r="S67" t="s">
        <v>954</v>
      </c>
    </row>
    <row r="68" spans="1:19" ht="12.75" hidden="1">
      <c r="A68" s="50" t="s">
        <v>932</v>
      </c>
      <c r="B68" t="s">
        <v>883</v>
      </c>
      <c r="C68" t="s">
        <v>23</v>
      </c>
      <c r="D68" t="s">
        <v>93</v>
      </c>
      <c r="E68" t="e">
        <f>'5-ВО обучение'!S9</f>
        <v>#N/A</v>
      </c>
      <c r="F68" s="61">
        <f t="shared" si="3"/>
        <v>0</v>
      </c>
      <c r="G68">
        <f aca="true" t="shared" si="5" ref="G68:G132">H68*F68</f>
        <v>0</v>
      </c>
      <c r="H68">
        <f t="shared" si="4"/>
        <v>1</v>
      </c>
      <c r="J68" t="s">
        <v>110</v>
      </c>
      <c r="S68" t="s">
        <v>954</v>
      </c>
    </row>
    <row r="69" spans="1:19" ht="12.75" hidden="1">
      <c r="A69" s="50" t="s">
        <v>933</v>
      </c>
      <c r="B69" t="s">
        <v>884</v>
      </c>
      <c r="C69" t="s">
        <v>23</v>
      </c>
      <c r="D69" t="s">
        <v>93</v>
      </c>
      <c r="E69" t="e">
        <f>'5-ВО обучение'!S10</f>
        <v>#N/A</v>
      </c>
      <c r="F69" s="61">
        <f t="shared" si="3"/>
        <v>0</v>
      </c>
      <c r="G69">
        <f t="shared" si="5"/>
        <v>0</v>
      </c>
      <c r="H69">
        <f t="shared" si="4"/>
        <v>1</v>
      </c>
      <c r="K69" t="s">
        <v>110</v>
      </c>
      <c r="S69" t="s">
        <v>954</v>
      </c>
    </row>
    <row r="70" spans="1:19" ht="12.75" hidden="1">
      <c r="A70" s="50" t="s">
        <v>934</v>
      </c>
      <c r="B70" t="s">
        <v>887</v>
      </c>
      <c r="C70" t="s">
        <v>23</v>
      </c>
      <c r="D70" t="s">
        <v>93</v>
      </c>
      <c r="E70" t="e">
        <f>'5-ВО обучение'!S11</f>
        <v>#N/A</v>
      </c>
      <c r="F70" s="61">
        <f t="shared" si="3"/>
        <v>0</v>
      </c>
      <c r="G70">
        <f t="shared" si="5"/>
        <v>0</v>
      </c>
      <c r="H70">
        <f t="shared" si="4"/>
        <v>1</v>
      </c>
      <c r="J70" t="s">
        <v>110</v>
      </c>
      <c r="S70" t="s">
        <v>954</v>
      </c>
    </row>
    <row r="71" spans="1:19" ht="12.75" hidden="1">
      <c r="A71" s="50" t="s">
        <v>935</v>
      </c>
      <c r="B71" t="s">
        <v>881</v>
      </c>
      <c r="C71" t="s">
        <v>23</v>
      </c>
      <c r="D71" t="s">
        <v>93</v>
      </c>
      <c r="E71" t="e">
        <f>'5-ВО обучение'!S12</f>
        <v>#N/A</v>
      </c>
      <c r="F71" s="61">
        <f t="shared" si="3"/>
        <v>0</v>
      </c>
      <c r="G71">
        <f t="shared" si="5"/>
        <v>0</v>
      </c>
      <c r="H71">
        <f t="shared" si="4"/>
        <v>1</v>
      </c>
      <c r="K71" t="s">
        <v>110</v>
      </c>
      <c r="S71" t="s">
        <v>954</v>
      </c>
    </row>
    <row r="72" spans="1:19" ht="12.75" hidden="1">
      <c r="A72" s="50" t="s">
        <v>936</v>
      </c>
      <c r="B72" t="s">
        <v>888</v>
      </c>
      <c r="C72" t="s">
        <v>23</v>
      </c>
      <c r="D72" t="s">
        <v>93</v>
      </c>
      <c r="E72" t="e">
        <f>'5-ВО обучение'!S13</f>
        <v>#N/A</v>
      </c>
      <c r="F72" s="61">
        <f t="shared" si="3"/>
        <v>0</v>
      </c>
      <c r="G72">
        <f t="shared" si="5"/>
        <v>0</v>
      </c>
      <c r="H72">
        <f t="shared" si="4"/>
        <v>1</v>
      </c>
      <c r="J72" t="s">
        <v>110</v>
      </c>
      <c r="S72" t="s">
        <v>954</v>
      </c>
    </row>
    <row r="73" spans="1:19" ht="12.75" hidden="1">
      <c r="A73" s="50" t="s">
        <v>937</v>
      </c>
      <c r="B73" t="s">
        <v>893</v>
      </c>
      <c r="C73" t="s">
        <v>23</v>
      </c>
      <c r="D73" t="s">
        <v>93</v>
      </c>
      <c r="E73" t="e">
        <f>'5-ВО обучение'!S14</f>
        <v>#N/A</v>
      </c>
      <c r="F73" s="61">
        <f t="shared" si="3"/>
        <v>0</v>
      </c>
      <c r="G73">
        <f t="shared" si="5"/>
        <v>0</v>
      </c>
      <c r="H73">
        <f t="shared" si="4"/>
        <v>1</v>
      </c>
      <c r="K73" t="s">
        <v>110</v>
      </c>
      <c r="S73" t="s">
        <v>954</v>
      </c>
    </row>
    <row r="74" spans="1:19" ht="12.75" hidden="1">
      <c r="A74" s="50" t="s">
        <v>938</v>
      </c>
      <c r="B74" t="s">
        <v>897</v>
      </c>
      <c r="C74" t="s">
        <v>23</v>
      </c>
      <c r="D74" t="s">
        <v>93</v>
      </c>
      <c r="E74" t="e">
        <f>'5-ВО обучение'!S15</f>
        <v>#N/A</v>
      </c>
      <c r="F74" s="61">
        <f t="shared" si="3"/>
        <v>0</v>
      </c>
      <c r="G74">
        <f t="shared" si="5"/>
        <v>0</v>
      </c>
      <c r="H74">
        <f t="shared" si="4"/>
        <v>1</v>
      </c>
      <c r="J74" t="s">
        <v>110</v>
      </c>
      <c r="S74" t="s">
        <v>954</v>
      </c>
    </row>
    <row r="75" spans="1:19" ht="12.75" hidden="1">
      <c r="A75" s="50" t="s">
        <v>939</v>
      </c>
      <c r="B75" t="s">
        <v>892</v>
      </c>
      <c r="C75" t="s">
        <v>23</v>
      </c>
      <c r="D75" t="s">
        <v>93</v>
      </c>
      <c r="E75" t="e">
        <f>'5-ВО обучение'!S16</f>
        <v>#N/A</v>
      </c>
      <c r="F75" s="61">
        <f t="shared" si="3"/>
        <v>0</v>
      </c>
      <c r="G75">
        <f t="shared" si="5"/>
        <v>0</v>
      </c>
      <c r="H75">
        <f t="shared" si="4"/>
        <v>1</v>
      </c>
      <c r="K75" t="s">
        <v>110</v>
      </c>
      <c r="S75" t="s">
        <v>954</v>
      </c>
    </row>
    <row r="76" spans="1:19" ht="12.75" hidden="1">
      <c r="A76" s="50" t="s">
        <v>940</v>
      </c>
      <c r="B76" t="s">
        <v>898</v>
      </c>
      <c r="C76" t="s">
        <v>23</v>
      </c>
      <c r="D76" t="s">
        <v>93</v>
      </c>
      <c r="E76" t="e">
        <f>'5-ВО обучение'!S17</f>
        <v>#N/A</v>
      </c>
      <c r="F76" s="61">
        <f t="shared" si="3"/>
        <v>0</v>
      </c>
      <c r="G76">
        <f t="shared" si="5"/>
        <v>0</v>
      </c>
      <c r="H76">
        <f t="shared" si="4"/>
        <v>1</v>
      </c>
      <c r="J76" t="s">
        <v>110</v>
      </c>
      <c r="S76" t="s">
        <v>954</v>
      </c>
    </row>
    <row r="77" spans="1:19" ht="12.75" hidden="1">
      <c r="A77" s="50" t="s">
        <v>941</v>
      </c>
      <c r="B77" t="s">
        <v>889</v>
      </c>
      <c r="C77" t="s">
        <v>23</v>
      </c>
      <c r="D77" t="s">
        <v>93</v>
      </c>
      <c r="E77" t="e">
        <f>'5-ВО обучение'!S18</f>
        <v>#N/A</v>
      </c>
      <c r="F77" s="61">
        <f t="shared" si="3"/>
        <v>0</v>
      </c>
      <c r="G77">
        <f t="shared" si="5"/>
        <v>0</v>
      </c>
      <c r="H77">
        <f t="shared" si="4"/>
        <v>1</v>
      </c>
      <c r="K77" t="s">
        <v>110</v>
      </c>
      <c r="S77" t="s">
        <v>954</v>
      </c>
    </row>
    <row r="78" spans="1:19" ht="12.75" hidden="1">
      <c r="A78" s="50" t="s">
        <v>942</v>
      </c>
      <c r="B78" t="s">
        <v>900</v>
      </c>
      <c r="C78" t="s">
        <v>23</v>
      </c>
      <c r="D78" t="s">
        <v>93</v>
      </c>
      <c r="E78" t="e">
        <f>'5-ВО обучение'!S19</f>
        <v>#N/A</v>
      </c>
      <c r="F78" s="61">
        <f t="shared" si="3"/>
        <v>0</v>
      </c>
      <c r="G78">
        <f t="shared" si="5"/>
        <v>0</v>
      </c>
      <c r="H78">
        <f t="shared" si="4"/>
        <v>1</v>
      </c>
      <c r="J78" t="s">
        <v>110</v>
      </c>
      <c r="S78" t="s">
        <v>954</v>
      </c>
    </row>
    <row r="79" spans="1:19" ht="12.75" hidden="1">
      <c r="A79" s="50" t="s">
        <v>943</v>
      </c>
      <c r="B79" t="s">
        <v>896</v>
      </c>
      <c r="C79" t="s">
        <v>23</v>
      </c>
      <c r="D79" t="s">
        <v>93</v>
      </c>
      <c r="E79" t="e">
        <f>'5-ВО обучение'!S20</f>
        <v>#N/A</v>
      </c>
      <c r="F79" s="61">
        <f t="shared" si="3"/>
        <v>0</v>
      </c>
      <c r="G79">
        <f t="shared" si="5"/>
        <v>0</v>
      </c>
      <c r="H79">
        <f t="shared" si="4"/>
        <v>1</v>
      </c>
      <c r="K79" t="s">
        <v>110</v>
      </c>
      <c r="S79" t="s">
        <v>954</v>
      </c>
    </row>
    <row r="80" spans="1:19" ht="12.75" hidden="1">
      <c r="A80" s="50" t="s">
        <v>944</v>
      </c>
      <c r="B80" t="s">
        <v>899</v>
      </c>
      <c r="C80" t="s">
        <v>23</v>
      </c>
      <c r="D80" t="s">
        <v>93</v>
      </c>
      <c r="E80" t="e">
        <f>'5-ВО обучение'!S21</f>
        <v>#N/A</v>
      </c>
      <c r="F80" s="61">
        <f t="shared" si="3"/>
        <v>0</v>
      </c>
      <c r="G80">
        <f t="shared" si="5"/>
        <v>0</v>
      </c>
      <c r="H80">
        <f t="shared" si="4"/>
        <v>1</v>
      </c>
      <c r="J80" t="s">
        <v>110</v>
      </c>
      <c r="S80" t="s">
        <v>954</v>
      </c>
    </row>
    <row r="81" spans="1:19" ht="12.75" hidden="1">
      <c r="A81" s="50" t="s">
        <v>945</v>
      </c>
      <c r="B81" t="s">
        <v>895</v>
      </c>
      <c r="C81" t="s">
        <v>23</v>
      </c>
      <c r="D81" t="s">
        <v>93</v>
      </c>
      <c r="E81" t="e">
        <f>'5-ВО обучение'!S22</f>
        <v>#N/A</v>
      </c>
      <c r="F81" s="61">
        <f t="shared" si="3"/>
        <v>0</v>
      </c>
      <c r="G81">
        <f t="shared" si="5"/>
        <v>0</v>
      </c>
      <c r="H81">
        <f t="shared" si="4"/>
        <v>1</v>
      </c>
      <c r="K81" t="s">
        <v>110</v>
      </c>
      <c r="S81" t="s">
        <v>954</v>
      </c>
    </row>
    <row r="82" spans="1:19" ht="12.75" hidden="1">
      <c r="A82" s="50" t="s">
        <v>946</v>
      </c>
      <c r="B82" t="s">
        <v>901</v>
      </c>
      <c r="C82" t="s">
        <v>23</v>
      </c>
      <c r="D82" t="s">
        <v>93</v>
      </c>
      <c r="E82" t="e">
        <f>'5-ВО обучение'!S23</f>
        <v>#N/A</v>
      </c>
      <c r="F82" s="61">
        <f t="shared" si="3"/>
        <v>0</v>
      </c>
      <c r="G82">
        <f t="shared" si="5"/>
        <v>0</v>
      </c>
      <c r="H82">
        <f t="shared" si="4"/>
        <v>1</v>
      </c>
      <c r="J82" t="s">
        <v>110</v>
      </c>
      <c r="S82" t="s">
        <v>954</v>
      </c>
    </row>
    <row r="83" spans="1:19" ht="12.75" hidden="1">
      <c r="A83" s="50" t="s">
        <v>947</v>
      </c>
      <c r="B83" t="s">
        <v>894</v>
      </c>
      <c r="C83" t="s">
        <v>23</v>
      </c>
      <c r="D83" t="s">
        <v>93</v>
      </c>
      <c r="E83" t="e">
        <f>'5-ВО обучение'!S24</f>
        <v>#N/A</v>
      </c>
      <c r="F83" s="61">
        <f t="shared" si="3"/>
        <v>0</v>
      </c>
      <c r="G83">
        <f t="shared" si="5"/>
        <v>0</v>
      </c>
      <c r="H83">
        <f t="shared" si="4"/>
        <v>1</v>
      </c>
      <c r="K83" t="s">
        <v>110</v>
      </c>
      <c r="S83" t="s">
        <v>954</v>
      </c>
    </row>
    <row r="84" spans="1:19" ht="12.75" hidden="1">
      <c r="A84" s="50" t="s">
        <v>948</v>
      </c>
      <c r="B84" t="s">
        <v>902</v>
      </c>
      <c r="C84" t="s">
        <v>23</v>
      </c>
      <c r="D84" t="s">
        <v>93</v>
      </c>
      <c r="E84" t="e">
        <f>'5-ВО обучение'!S25</f>
        <v>#N/A</v>
      </c>
      <c r="F84" s="61">
        <f t="shared" si="3"/>
        <v>0</v>
      </c>
      <c r="G84">
        <f t="shared" si="5"/>
        <v>0</v>
      </c>
      <c r="H84">
        <f t="shared" si="4"/>
        <v>1</v>
      </c>
      <c r="J84" t="s">
        <v>110</v>
      </c>
      <c r="S84" t="s">
        <v>954</v>
      </c>
    </row>
    <row r="85" spans="1:19" ht="12.75" hidden="1">
      <c r="A85" s="50" t="s">
        <v>949</v>
      </c>
      <c r="B85" t="s">
        <v>386</v>
      </c>
      <c r="C85" t="s">
        <v>23</v>
      </c>
      <c r="D85" t="s">
        <v>95</v>
      </c>
      <c r="E85" t="e">
        <f>'5-ВО обучение'!S27</f>
        <v>#N/A</v>
      </c>
      <c r="F85" s="61">
        <f t="shared" si="3"/>
        <v>0</v>
      </c>
      <c r="G85">
        <f t="shared" si="5"/>
        <v>0</v>
      </c>
      <c r="H85">
        <f t="shared" si="4"/>
        <v>0</v>
      </c>
      <c r="K85" t="s">
        <v>110</v>
      </c>
      <c r="S85" t="s">
        <v>955</v>
      </c>
    </row>
    <row r="86" spans="1:19" s="49" customFormat="1" ht="12.75" hidden="1">
      <c r="A86" s="51" t="s">
        <v>950</v>
      </c>
      <c r="B86" s="49" t="s">
        <v>387</v>
      </c>
      <c r="C86" s="49" t="s">
        <v>23</v>
      </c>
      <c r="D86" s="49" t="s">
        <v>95</v>
      </c>
      <c r="E86" s="49" t="e">
        <f>'5-ВО обучение'!S28</f>
        <v>#N/A</v>
      </c>
      <c r="F86" s="61">
        <f t="shared" si="3"/>
        <v>0</v>
      </c>
      <c r="G86">
        <f t="shared" si="5"/>
        <v>0</v>
      </c>
      <c r="H86">
        <f t="shared" si="4"/>
        <v>0</v>
      </c>
      <c r="J86" s="49" t="s">
        <v>110</v>
      </c>
      <c r="S86" s="49" t="s">
        <v>955</v>
      </c>
    </row>
    <row r="87" spans="1:21" ht="12.75" hidden="1">
      <c r="A87" s="50" t="s">
        <v>951</v>
      </c>
      <c r="B87" t="s">
        <v>1038</v>
      </c>
      <c r="C87" t="s">
        <v>23</v>
      </c>
      <c r="D87" t="s">
        <v>93</v>
      </c>
      <c r="E87">
        <f>'6-ВО выбор'!B3</f>
        <v>0</v>
      </c>
      <c r="F87">
        <f>IF(E87=0,0,1)</f>
        <v>0</v>
      </c>
      <c r="G87">
        <f t="shared" si="5"/>
        <v>0</v>
      </c>
      <c r="H87">
        <f t="shared" si="4"/>
        <v>1</v>
      </c>
      <c r="M87" t="s">
        <v>110</v>
      </c>
      <c r="S87" t="s">
        <v>1035</v>
      </c>
      <c r="T87" t="s">
        <v>1036</v>
      </c>
      <c r="U87" t="s">
        <v>1037</v>
      </c>
    </row>
    <row r="88" spans="1:24" ht="12.75" hidden="1">
      <c r="A88" s="50" t="s">
        <v>952</v>
      </c>
      <c r="B88" t="s">
        <v>1039</v>
      </c>
      <c r="C88" t="s">
        <v>23</v>
      </c>
      <c r="D88" t="s">
        <v>93</v>
      </c>
      <c r="E88">
        <f>'6-ВО выбор'!B5</f>
        <v>0</v>
      </c>
      <c r="F88">
        <f>IF(E88=0,0,1)</f>
        <v>0</v>
      </c>
      <c r="G88">
        <f t="shared" si="5"/>
        <v>0</v>
      </c>
      <c r="H88">
        <f t="shared" si="4"/>
        <v>1</v>
      </c>
      <c r="I88" t="s">
        <v>110</v>
      </c>
      <c r="L88" t="s">
        <v>110</v>
      </c>
      <c r="S88" t="s">
        <v>1040</v>
      </c>
      <c r="T88" t="s">
        <v>1044</v>
      </c>
      <c r="U88" t="s">
        <v>1045</v>
      </c>
      <c r="V88" t="s">
        <v>1041</v>
      </c>
      <c r="W88" t="s">
        <v>1042</v>
      </c>
      <c r="X88" t="s">
        <v>1043</v>
      </c>
    </row>
    <row r="89" spans="1:19" s="49" customFormat="1" ht="12.75" hidden="1">
      <c r="A89" s="51" t="s">
        <v>953</v>
      </c>
      <c r="B89" s="49" t="s">
        <v>269</v>
      </c>
      <c r="C89" s="49" t="s">
        <v>23</v>
      </c>
      <c r="D89" s="49" t="s">
        <v>93</v>
      </c>
      <c r="E89" s="49">
        <f>'6-ВО выбор'!A14</f>
        <v>0</v>
      </c>
      <c r="F89">
        <f>IF(E89=0,0,1)</f>
        <v>0</v>
      </c>
      <c r="G89">
        <f t="shared" si="5"/>
        <v>0</v>
      </c>
      <c r="H89">
        <f t="shared" si="4"/>
        <v>1</v>
      </c>
      <c r="I89" s="49" t="s">
        <v>110</v>
      </c>
      <c r="L89" s="49" t="s">
        <v>110</v>
      </c>
      <c r="S89" s="49" t="s">
        <v>100</v>
      </c>
    </row>
    <row r="90" spans="1:19" ht="12.75" hidden="1">
      <c r="A90" s="50" t="s">
        <v>34</v>
      </c>
      <c r="B90" t="s">
        <v>959</v>
      </c>
      <c r="C90" t="s">
        <v>23</v>
      </c>
      <c r="D90" t="s">
        <v>95</v>
      </c>
      <c r="E90">
        <f>'7-ВО события'!C20</f>
        <v>0</v>
      </c>
      <c r="F90">
        <f>IF(E90=0,0,1)</f>
        <v>0</v>
      </c>
      <c r="G90">
        <f t="shared" si="5"/>
        <v>0</v>
      </c>
      <c r="H90" s="90">
        <v>1</v>
      </c>
      <c r="O90" t="s">
        <v>110</v>
      </c>
      <c r="S90" t="s">
        <v>43</v>
      </c>
    </row>
    <row r="91" spans="1:19" ht="12.75" hidden="1">
      <c r="A91" s="50" t="s">
        <v>35</v>
      </c>
      <c r="B91" t="s">
        <v>395</v>
      </c>
      <c r="C91" t="s">
        <v>393</v>
      </c>
      <c r="D91" t="s">
        <v>95</v>
      </c>
      <c r="E91">
        <f>'7-ВО события'!C21</f>
        <v>0</v>
      </c>
      <c r="F91">
        <f>IF(E91=0,0,1)</f>
        <v>0</v>
      </c>
      <c r="G91">
        <f t="shared" si="5"/>
        <v>0</v>
      </c>
      <c r="H91">
        <f t="shared" si="4"/>
        <v>0</v>
      </c>
      <c r="S91" t="s">
        <v>432</v>
      </c>
    </row>
    <row r="92" spans="1:19" ht="12.75" hidden="1">
      <c r="A92" s="50" t="s">
        <v>36</v>
      </c>
      <c r="B92" t="s">
        <v>26</v>
      </c>
      <c r="C92" t="s">
        <v>23</v>
      </c>
      <c r="D92" t="s">
        <v>95</v>
      </c>
      <c r="E92" t="e">
        <f>'7-ВО события'!C22</f>
        <v>#DIV/0!</v>
      </c>
      <c r="F92" s="61">
        <f aca="true" t="shared" si="6" ref="F92:F99">IF(ISERROR(E92),0,1)</f>
        <v>0</v>
      </c>
      <c r="G92">
        <f t="shared" si="5"/>
        <v>0</v>
      </c>
      <c r="H92">
        <f t="shared" si="4"/>
        <v>0</v>
      </c>
      <c r="O92" t="s">
        <v>110</v>
      </c>
      <c r="S92" t="s">
        <v>44</v>
      </c>
    </row>
    <row r="93" spans="1:19" ht="12.75" hidden="1">
      <c r="A93" s="50" t="s">
        <v>37</v>
      </c>
      <c r="B93" t="s">
        <v>27</v>
      </c>
      <c r="C93" t="s">
        <v>23</v>
      </c>
      <c r="D93" t="s">
        <v>95</v>
      </c>
      <c r="E93" t="e">
        <f>'7-ВО события'!C23</f>
        <v>#DIV/0!</v>
      </c>
      <c r="F93" s="61">
        <f t="shared" si="6"/>
        <v>0</v>
      </c>
      <c r="G93">
        <f t="shared" si="5"/>
        <v>0</v>
      </c>
      <c r="H93">
        <f t="shared" si="4"/>
        <v>0</v>
      </c>
      <c r="O93" t="s">
        <v>110</v>
      </c>
      <c r="S93" t="s">
        <v>45</v>
      </c>
    </row>
    <row r="94" spans="1:19" ht="12.75" hidden="1">
      <c r="A94" s="50" t="s">
        <v>38</v>
      </c>
      <c r="B94" t="s">
        <v>28</v>
      </c>
      <c r="C94" t="s">
        <v>23</v>
      </c>
      <c r="D94" t="s">
        <v>95</v>
      </c>
      <c r="E94" t="e">
        <f>'7-ВО события'!C24</f>
        <v>#DIV/0!</v>
      </c>
      <c r="F94" s="61">
        <f t="shared" si="6"/>
        <v>0</v>
      </c>
      <c r="G94">
        <f t="shared" si="5"/>
        <v>0</v>
      </c>
      <c r="H94">
        <f t="shared" si="4"/>
        <v>0</v>
      </c>
      <c r="O94" t="s">
        <v>110</v>
      </c>
      <c r="S94" t="s">
        <v>45</v>
      </c>
    </row>
    <row r="95" spans="1:19" ht="12.75" hidden="1">
      <c r="A95" s="50" t="s">
        <v>39</v>
      </c>
      <c r="B95" t="s">
        <v>29</v>
      </c>
      <c r="C95" t="s">
        <v>23</v>
      </c>
      <c r="D95" t="s">
        <v>95</v>
      </c>
      <c r="E95" t="e">
        <f>'7-ВО события'!C25</f>
        <v>#DIV/0!</v>
      </c>
      <c r="F95" s="61">
        <f t="shared" si="6"/>
        <v>0</v>
      </c>
      <c r="G95">
        <f t="shared" si="5"/>
        <v>0</v>
      </c>
      <c r="H95">
        <f t="shared" si="4"/>
        <v>0</v>
      </c>
      <c r="O95" t="s">
        <v>110</v>
      </c>
      <c r="S95" t="s">
        <v>45</v>
      </c>
    </row>
    <row r="96" spans="1:19" ht="12.75" hidden="1">
      <c r="A96" s="50" t="s">
        <v>40</v>
      </c>
      <c r="B96" t="s">
        <v>30</v>
      </c>
      <c r="C96" t="s">
        <v>23</v>
      </c>
      <c r="D96" t="s">
        <v>95</v>
      </c>
      <c r="E96" t="e">
        <f>'7-ВО события'!C26</f>
        <v>#DIV/0!</v>
      </c>
      <c r="F96" s="61">
        <f t="shared" si="6"/>
        <v>0</v>
      </c>
      <c r="G96">
        <f t="shared" si="5"/>
        <v>0</v>
      </c>
      <c r="H96">
        <f t="shared" si="4"/>
        <v>0</v>
      </c>
      <c r="M96" t="s">
        <v>110</v>
      </c>
      <c r="O96" t="s">
        <v>110</v>
      </c>
      <c r="S96" t="s">
        <v>45</v>
      </c>
    </row>
    <row r="97" spans="1:19" ht="12.75" hidden="1">
      <c r="A97" s="50" t="s">
        <v>41</v>
      </c>
      <c r="B97" t="s">
        <v>31</v>
      </c>
      <c r="C97" t="s">
        <v>23</v>
      </c>
      <c r="D97" t="s">
        <v>95</v>
      </c>
      <c r="E97" t="e">
        <f>'7-ВО события'!C27</f>
        <v>#DIV/0!</v>
      </c>
      <c r="F97" s="61">
        <f t="shared" si="6"/>
        <v>0</v>
      </c>
      <c r="G97">
        <f t="shared" si="5"/>
        <v>0</v>
      </c>
      <c r="H97">
        <f t="shared" si="4"/>
        <v>0</v>
      </c>
      <c r="M97" t="s">
        <v>110</v>
      </c>
      <c r="O97" t="s">
        <v>110</v>
      </c>
      <c r="S97" t="s">
        <v>45</v>
      </c>
    </row>
    <row r="98" spans="1:19" ht="12.75" hidden="1">
      <c r="A98" s="50" t="s">
        <v>42</v>
      </c>
      <c r="B98" t="s">
        <v>32</v>
      </c>
      <c r="C98" t="s">
        <v>23</v>
      </c>
      <c r="D98" t="s">
        <v>95</v>
      </c>
      <c r="E98" t="e">
        <f>'7-ВО события'!C28</f>
        <v>#DIV/0!</v>
      </c>
      <c r="F98" s="61">
        <f t="shared" si="6"/>
        <v>0</v>
      </c>
      <c r="G98">
        <f t="shared" si="5"/>
        <v>0</v>
      </c>
      <c r="H98">
        <f t="shared" si="4"/>
        <v>0</v>
      </c>
      <c r="M98" t="s">
        <v>110</v>
      </c>
      <c r="O98" t="s">
        <v>110</v>
      </c>
      <c r="S98" t="s">
        <v>45</v>
      </c>
    </row>
    <row r="99" spans="1:19" ht="12.75" hidden="1">
      <c r="A99" s="50" t="s">
        <v>392</v>
      </c>
      <c r="B99" t="s">
        <v>33</v>
      </c>
      <c r="C99" t="s">
        <v>23</v>
      </c>
      <c r="D99" t="s">
        <v>95</v>
      </c>
      <c r="E99" t="e">
        <f>'7-ВО события'!C29</f>
        <v>#DIV/0!</v>
      </c>
      <c r="F99" s="61">
        <f t="shared" si="6"/>
        <v>0</v>
      </c>
      <c r="G99">
        <f t="shared" si="5"/>
        <v>0</v>
      </c>
      <c r="H99">
        <f t="shared" si="4"/>
        <v>0</v>
      </c>
      <c r="M99" t="s">
        <v>110</v>
      </c>
      <c r="O99" t="s">
        <v>110</v>
      </c>
      <c r="S99" t="s">
        <v>45</v>
      </c>
    </row>
    <row r="100" spans="1:19" s="49" customFormat="1" ht="12.75" hidden="1">
      <c r="A100" s="51" t="s">
        <v>633</v>
      </c>
      <c r="B100" s="49" t="s">
        <v>1061</v>
      </c>
      <c r="C100" s="49" t="s">
        <v>23</v>
      </c>
      <c r="D100" s="49" t="s">
        <v>95</v>
      </c>
      <c r="E100" s="49">
        <f>'7-ВО события'!C30</f>
        <v>0</v>
      </c>
      <c r="F100">
        <f>IF(E100=0,0,1)</f>
        <v>0</v>
      </c>
      <c r="G100">
        <f t="shared" si="5"/>
        <v>0</v>
      </c>
      <c r="H100">
        <f t="shared" si="4"/>
        <v>0</v>
      </c>
      <c r="M100" s="49" t="s">
        <v>110</v>
      </c>
      <c r="S100" s="49" t="s">
        <v>1062</v>
      </c>
    </row>
    <row r="101" spans="1:19" ht="12.75" hidden="1">
      <c r="A101" s="50" t="s">
        <v>399</v>
      </c>
      <c r="B101" t="s">
        <v>391</v>
      </c>
      <c r="C101" t="s">
        <v>23</v>
      </c>
      <c r="D101" t="s">
        <v>95</v>
      </c>
      <c r="E101">
        <f>'8-ВО люди'!C22</f>
        <v>0</v>
      </c>
      <c r="F101">
        <f>IF(E101=0,0,1)</f>
        <v>0</v>
      </c>
      <c r="G101">
        <f t="shared" si="5"/>
        <v>0</v>
      </c>
      <c r="H101" s="90">
        <v>1</v>
      </c>
      <c r="O101" t="s">
        <v>110</v>
      </c>
      <c r="S101" t="s">
        <v>43</v>
      </c>
    </row>
    <row r="102" spans="1:19" ht="12.75" hidden="1">
      <c r="A102" s="50" t="s">
        <v>400</v>
      </c>
      <c r="B102" t="s">
        <v>398</v>
      </c>
      <c r="C102" t="s">
        <v>393</v>
      </c>
      <c r="D102" t="s">
        <v>95</v>
      </c>
      <c r="E102">
        <f>'8-ВО люди'!C23</f>
        <v>0</v>
      </c>
      <c r="F102">
        <f>IF(E102=0,0,1)</f>
        <v>0</v>
      </c>
      <c r="G102">
        <f t="shared" si="5"/>
        <v>0</v>
      </c>
      <c r="H102">
        <f t="shared" si="4"/>
        <v>0</v>
      </c>
      <c r="S102" t="s">
        <v>432</v>
      </c>
    </row>
    <row r="103" spans="1:19" ht="12.75" hidden="1">
      <c r="A103" s="50" t="s">
        <v>401</v>
      </c>
      <c r="B103" t="s">
        <v>416</v>
      </c>
      <c r="C103" t="s">
        <v>23</v>
      </c>
      <c r="D103" t="s">
        <v>95</v>
      </c>
      <c r="E103" t="e">
        <f>'8-ВО люди'!C24</f>
        <v>#DIV/0!</v>
      </c>
      <c r="F103" s="61">
        <f aca="true" t="shared" si="7" ref="F103:F117">IF(ISERROR(E103),0,1)</f>
        <v>0</v>
      </c>
      <c r="G103">
        <f t="shared" si="5"/>
        <v>0</v>
      </c>
      <c r="H103">
        <f t="shared" si="4"/>
        <v>0</v>
      </c>
      <c r="O103" t="s">
        <v>110</v>
      </c>
      <c r="S103" t="s">
        <v>45</v>
      </c>
    </row>
    <row r="104" spans="1:19" ht="12.75" hidden="1">
      <c r="A104" s="50" t="s">
        <v>402</v>
      </c>
      <c r="B104" t="s">
        <v>417</v>
      </c>
      <c r="C104" t="s">
        <v>23</v>
      </c>
      <c r="D104" t="s">
        <v>95</v>
      </c>
      <c r="E104" t="e">
        <f>'8-ВО люди'!C25</f>
        <v>#DIV/0!</v>
      </c>
      <c r="F104" s="61">
        <f t="shared" si="7"/>
        <v>0</v>
      </c>
      <c r="G104">
        <f t="shared" si="5"/>
        <v>0</v>
      </c>
      <c r="H104">
        <f t="shared" si="4"/>
        <v>0</v>
      </c>
      <c r="O104" t="s">
        <v>110</v>
      </c>
      <c r="S104" t="s">
        <v>45</v>
      </c>
    </row>
    <row r="105" spans="1:19" ht="12.75" hidden="1">
      <c r="A105" s="50" t="s">
        <v>403</v>
      </c>
      <c r="B105" t="s">
        <v>418</v>
      </c>
      <c r="C105" t="s">
        <v>23</v>
      </c>
      <c r="D105" t="s">
        <v>95</v>
      </c>
      <c r="E105" t="e">
        <f>'8-ВО люди'!C26</f>
        <v>#DIV/0!</v>
      </c>
      <c r="F105" s="61">
        <f t="shared" si="7"/>
        <v>0</v>
      </c>
      <c r="G105">
        <f t="shared" si="5"/>
        <v>0</v>
      </c>
      <c r="H105">
        <f t="shared" si="4"/>
        <v>0</v>
      </c>
      <c r="O105" t="s">
        <v>110</v>
      </c>
      <c r="S105" t="s">
        <v>45</v>
      </c>
    </row>
    <row r="106" spans="1:19" ht="12.75" hidden="1">
      <c r="A106" s="50" t="s">
        <v>404</v>
      </c>
      <c r="B106" t="s">
        <v>419</v>
      </c>
      <c r="C106" t="s">
        <v>23</v>
      </c>
      <c r="D106" t="s">
        <v>95</v>
      </c>
      <c r="E106" t="e">
        <f>'8-ВО люди'!C27</f>
        <v>#DIV/0!</v>
      </c>
      <c r="F106" s="61">
        <f t="shared" si="7"/>
        <v>0</v>
      </c>
      <c r="G106">
        <f t="shared" si="5"/>
        <v>0</v>
      </c>
      <c r="H106">
        <f t="shared" si="4"/>
        <v>0</v>
      </c>
      <c r="O106" t="s">
        <v>110</v>
      </c>
      <c r="S106" t="s">
        <v>45</v>
      </c>
    </row>
    <row r="107" spans="1:19" ht="12.75" hidden="1">
      <c r="A107" s="50" t="s">
        <v>405</v>
      </c>
      <c r="B107" t="s">
        <v>420</v>
      </c>
      <c r="C107" t="s">
        <v>23</v>
      </c>
      <c r="D107" t="s">
        <v>95</v>
      </c>
      <c r="E107" t="e">
        <f>'8-ВО люди'!C28</f>
        <v>#DIV/0!</v>
      </c>
      <c r="F107" s="61">
        <f t="shared" si="7"/>
        <v>0</v>
      </c>
      <c r="G107">
        <f t="shared" si="5"/>
        <v>0</v>
      </c>
      <c r="H107">
        <f t="shared" si="4"/>
        <v>0</v>
      </c>
      <c r="O107" t="s">
        <v>110</v>
      </c>
      <c r="S107" t="s">
        <v>45</v>
      </c>
    </row>
    <row r="108" spans="1:19" ht="12.75" hidden="1">
      <c r="A108" s="50" t="s">
        <v>406</v>
      </c>
      <c r="B108" t="s">
        <v>421</v>
      </c>
      <c r="C108" t="s">
        <v>23</v>
      </c>
      <c r="D108" t="s">
        <v>95</v>
      </c>
      <c r="E108" t="e">
        <f>'8-ВО люди'!C29</f>
        <v>#DIV/0!</v>
      </c>
      <c r="F108" s="61">
        <f t="shared" si="7"/>
        <v>0</v>
      </c>
      <c r="G108">
        <f t="shared" si="5"/>
        <v>0</v>
      </c>
      <c r="H108">
        <f t="shared" si="4"/>
        <v>0</v>
      </c>
      <c r="O108" t="s">
        <v>110</v>
      </c>
      <c r="S108" t="s">
        <v>45</v>
      </c>
    </row>
    <row r="109" spans="1:19" ht="12.75" hidden="1">
      <c r="A109" s="50" t="s">
        <v>407</v>
      </c>
      <c r="B109" t="s">
        <v>422</v>
      </c>
      <c r="C109" t="s">
        <v>23</v>
      </c>
      <c r="D109" t="s">
        <v>95</v>
      </c>
      <c r="E109" t="e">
        <f>'8-ВО люди'!C30</f>
        <v>#DIV/0!</v>
      </c>
      <c r="F109" s="61">
        <f t="shared" si="7"/>
        <v>0</v>
      </c>
      <c r="G109">
        <f t="shared" si="5"/>
        <v>0</v>
      </c>
      <c r="H109">
        <f t="shared" si="4"/>
        <v>0</v>
      </c>
      <c r="O109" t="s">
        <v>110</v>
      </c>
      <c r="S109" t="s">
        <v>45</v>
      </c>
    </row>
    <row r="110" spans="1:19" ht="12.75" hidden="1">
      <c r="A110" s="50" t="s">
        <v>408</v>
      </c>
      <c r="B110" t="s">
        <v>423</v>
      </c>
      <c r="C110" t="s">
        <v>23</v>
      </c>
      <c r="D110" t="s">
        <v>95</v>
      </c>
      <c r="E110" t="e">
        <f>'8-ВО люди'!C31</f>
        <v>#DIV/0!</v>
      </c>
      <c r="F110" s="61">
        <f t="shared" si="7"/>
        <v>0</v>
      </c>
      <c r="G110">
        <f t="shared" si="5"/>
        <v>0</v>
      </c>
      <c r="H110">
        <f t="shared" si="4"/>
        <v>0</v>
      </c>
      <c r="O110" t="s">
        <v>110</v>
      </c>
      <c r="S110" t="s">
        <v>45</v>
      </c>
    </row>
    <row r="111" spans="1:19" ht="12.75" hidden="1">
      <c r="A111" s="50" t="s">
        <v>409</v>
      </c>
      <c r="B111" t="s">
        <v>424</v>
      </c>
      <c r="C111" t="s">
        <v>23</v>
      </c>
      <c r="D111" t="s">
        <v>95</v>
      </c>
      <c r="E111" t="e">
        <f>'8-ВО люди'!C32</f>
        <v>#DIV/0!</v>
      </c>
      <c r="F111" s="61">
        <f t="shared" si="7"/>
        <v>0</v>
      </c>
      <c r="G111">
        <f t="shared" si="5"/>
        <v>0</v>
      </c>
      <c r="H111">
        <f t="shared" si="4"/>
        <v>0</v>
      </c>
      <c r="O111" t="s">
        <v>110</v>
      </c>
      <c r="S111" t="s">
        <v>45</v>
      </c>
    </row>
    <row r="112" spans="1:19" ht="12.75" hidden="1">
      <c r="A112" s="50" t="s">
        <v>410</v>
      </c>
      <c r="B112" t="s">
        <v>425</v>
      </c>
      <c r="C112" t="s">
        <v>23</v>
      </c>
      <c r="D112" t="s">
        <v>95</v>
      </c>
      <c r="E112" t="e">
        <f>'8-ВО люди'!C33</f>
        <v>#DIV/0!</v>
      </c>
      <c r="F112" s="61">
        <f t="shared" si="7"/>
        <v>0</v>
      </c>
      <c r="G112">
        <f t="shared" si="5"/>
        <v>0</v>
      </c>
      <c r="H112">
        <f t="shared" si="4"/>
        <v>0</v>
      </c>
      <c r="O112" t="s">
        <v>110</v>
      </c>
      <c r="S112" t="s">
        <v>45</v>
      </c>
    </row>
    <row r="113" spans="1:19" ht="12.75" hidden="1">
      <c r="A113" s="50" t="s">
        <v>411</v>
      </c>
      <c r="B113" t="s">
        <v>426</v>
      </c>
      <c r="C113" t="s">
        <v>23</v>
      </c>
      <c r="D113" t="s">
        <v>95</v>
      </c>
      <c r="E113" t="e">
        <f>'8-ВО люди'!C34</f>
        <v>#DIV/0!</v>
      </c>
      <c r="F113" s="61">
        <f t="shared" si="7"/>
        <v>0</v>
      </c>
      <c r="G113">
        <f t="shared" si="5"/>
        <v>0</v>
      </c>
      <c r="H113">
        <f t="shared" si="4"/>
        <v>0</v>
      </c>
      <c r="O113" t="s">
        <v>110</v>
      </c>
      <c r="S113" t="s">
        <v>45</v>
      </c>
    </row>
    <row r="114" spans="1:19" ht="12.75" hidden="1">
      <c r="A114" s="50" t="s">
        <v>412</v>
      </c>
      <c r="B114" t="s">
        <v>427</v>
      </c>
      <c r="C114" t="s">
        <v>23</v>
      </c>
      <c r="D114" t="s">
        <v>95</v>
      </c>
      <c r="E114" t="e">
        <f>'8-ВО люди'!C35</f>
        <v>#DIV/0!</v>
      </c>
      <c r="F114" s="61">
        <f t="shared" si="7"/>
        <v>0</v>
      </c>
      <c r="G114">
        <f t="shared" si="5"/>
        <v>0</v>
      </c>
      <c r="H114">
        <f t="shared" si="4"/>
        <v>0</v>
      </c>
      <c r="O114" t="s">
        <v>110</v>
      </c>
      <c r="S114" t="s">
        <v>45</v>
      </c>
    </row>
    <row r="115" spans="1:19" ht="12.75" hidden="1">
      <c r="A115" s="50" t="s">
        <v>413</v>
      </c>
      <c r="B115" t="s">
        <v>428</v>
      </c>
      <c r="C115" t="s">
        <v>23</v>
      </c>
      <c r="D115" t="s">
        <v>95</v>
      </c>
      <c r="E115" t="e">
        <f>'8-ВО люди'!C36</f>
        <v>#DIV/0!</v>
      </c>
      <c r="F115" s="61">
        <f t="shared" si="7"/>
        <v>0</v>
      </c>
      <c r="G115">
        <f t="shared" si="5"/>
        <v>0</v>
      </c>
      <c r="H115">
        <f t="shared" si="4"/>
        <v>0</v>
      </c>
      <c r="O115" t="s">
        <v>110</v>
      </c>
      <c r="S115" t="s">
        <v>45</v>
      </c>
    </row>
    <row r="116" spans="1:19" ht="12.75" hidden="1">
      <c r="A116" s="50" t="s">
        <v>414</v>
      </c>
      <c r="B116" t="s">
        <v>429</v>
      </c>
      <c r="C116" t="s">
        <v>23</v>
      </c>
      <c r="D116" t="s">
        <v>95</v>
      </c>
      <c r="E116" t="e">
        <f>'8-ВО люди'!C37</f>
        <v>#DIV/0!</v>
      </c>
      <c r="F116" s="61">
        <f t="shared" si="7"/>
        <v>0</v>
      </c>
      <c r="G116">
        <f t="shared" si="5"/>
        <v>0</v>
      </c>
      <c r="H116">
        <f t="shared" si="4"/>
        <v>0</v>
      </c>
      <c r="O116" t="s">
        <v>110</v>
      </c>
      <c r="S116" t="s">
        <v>45</v>
      </c>
    </row>
    <row r="117" spans="1:19" s="61" customFormat="1" ht="12.75" hidden="1">
      <c r="A117" s="50" t="s">
        <v>415</v>
      </c>
      <c r="B117" s="61" t="s">
        <v>430</v>
      </c>
      <c r="C117" s="61" t="s">
        <v>23</v>
      </c>
      <c r="D117" s="61" t="s">
        <v>95</v>
      </c>
      <c r="E117" s="61" t="e">
        <f>'8-ВО люди'!C38</f>
        <v>#DIV/0!</v>
      </c>
      <c r="F117" s="61">
        <f t="shared" si="7"/>
        <v>0</v>
      </c>
      <c r="G117" s="61">
        <f t="shared" si="5"/>
        <v>0</v>
      </c>
      <c r="H117" s="61">
        <f t="shared" si="4"/>
        <v>0</v>
      </c>
      <c r="O117" s="61" t="s">
        <v>110</v>
      </c>
      <c r="S117" s="61" t="s">
        <v>45</v>
      </c>
    </row>
    <row r="118" spans="1:13" s="49" customFormat="1" ht="12.75" hidden="1">
      <c r="A118" s="51" t="s">
        <v>390</v>
      </c>
      <c r="B118" s="49" t="s">
        <v>389</v>
      </c>
      <c r="C118" s="51" t="s">
        <v>23</v>
      </c>
      <c r="D118" s="51" t="s">
        <v>95</v>
      </c>
      <c r="E118" s="49">
        <f>'8-ВО люди'!C39</f>
        <v>0</v>
      </c>
      <c r="F118">
        <f>IF(E118=0,0,1)</f>
        <v>0</v>
      </c>
      <c r="G118" s="61">
        <f>H118*F118</f>
        <v>0</v>
      </c>
      <c r="H118" s="61">
        <f t="shared" si="4"/>
        <v>0</v>
      </c>
      <c r="M118" s="49" t="s">
        <v>110</v>
      </c>
    </row>
    <row r="119" spans="1:19" s="61" customFormat="1" ht="12.75" hidden="1">
      <c r="A119" s="50" t="s">
        <v>503</v>
      </c>
      <c r="B119" t="s">
        <v>565</v>
      </c>
      <c r="C119" s="50" t="s">
        <v>23</v>
      </c>
      <c r="D119" s="50" t="s">
        <v>95</v>
      </c>
      <c r="E119" s="50">
        <f>'9-ВО проблемы'!C19</f>
        <v>0</v>
      </c>
      <c r="F119">
        <f>IF(E119=0,0,1)</f>
        <v>0</v>
      </c>
      <c r="G119">
        <f t="shared" si="5"/>
        <v>0</v>
      </c>
      <c r="H119" s="90">
        <v>1</v>
      </c>
      <c r="I119"/>
      <c r="J119"/>
      <c r="K119"/>
      <c r="L119"/>
      <c r="M119" t="s">
        <v>110</v>
      </c>
      <c r="S119" t="s">
        <v>43</v>
      </c>
    </row>
    <row r="120" spans="1:19" s="61" customFormat="1" ht="12.75" hidden="1">
      <c r="A120" s="50" t="s">
        <v>504</v>
      </c>
      <c r="B120" t="s">
        <v>566</v>
      </c>
      <c r="C120" s="50" t="s">
        <v>393</v>
      </c>
      <c r="D120" s="50" t="s">
        <v>95</v>
      </c>
      <c r="E120" s="50">
        <f>'9-ВО проблемы'!C20</f>
        <v>0</v>
      </c>
      <c r="F120">
        <f>IF(E120=0,0,1)</f>
        <v>0</v>
      </c>
      <c r="G120">
        <f t="shared" si="5"/>
        <v>0</v>
      </c>
      <c r="H120">
        <f t="shared" si="4"/>
        <v>0</v>
      </c>
      <c r="I120"/>
      <c r="J120"/>
      <c r="K120"/>
      <c r="L120"/>
      <c r="M120"/>
      <c r="S120" t="s">
        <v>432</v>
      </c>
    </row>
    <row r="121" spans="1:19" s="61" customFormat="1" ht="12.75" hidden="1">
      <c r="A121" s="50" t="s">
        <v>505</v>
      </c>
      <c r="B121" t="s">
        <v>567</v>
      </c>
      <c r="C121" s="50" t="s">
        <v>23</v>
      </c>
      <c r="D121" s="50" t="s">
        <v>95</v>
      </c>
      <c r="E121" s="50" t="e">
        <f>'9-ВО проблемы'!C21</f>
        <v>#DIV/0!</v>
      </c>
      <c r="F121" s="61">
        <f aca="true" t="shared" si="8" ref="F121:F184">IF(ISERROR(E121),0,1)</f>
        <v>0</v>
      </c>
      <c r="G121">
        <f t="shared" si="5"/>
        <v>0</v>
      </c>
      <c r="H121">
        <f t="shared" si="4"/>
        <v>0</v>
      </c>
      <c r="I121"/>
      <c r="J121"/>
      <c r="K121"/>
      <c r="L121"/>
      <c r="M121" t="s">
        <v>110</v>
      </c>
      <c r="S121" t="s">
        <v>45</v>
      </c>
    </row>
    <row r="122" spans="1:19" s="61" customFormat="1" ht="12.75" hidden="1">
      <c r="A122" s="50" t="s">
        <v>506</v>
      </c>
      <c r="B122" t="s">
        <v>568</v>
      </c>
      <c r="C122" s="50" t="s">
        <v>23</v>
      </c>
      <c r="D122" s="50" t="s">
        <v>95</v>
      </c>
      <c r="E122" s="50" t="e">
        <f>'9-ВО проблемы'!C22</f>
        <v>#DIV/0!</v>
      </c>
      <c r="F122" s="61">
        <f t="shared" si="8"/>
        <v>0</v>
      </c>
      <c r="G122">
        <f t="shared" si="5"/>
        <v>0</v>
      </c>
      <c r="H122">
        <f t="shared" si="4"/>
        <v>0</v>
      </c>
      <c r="I122"/>
      <c r="J122"/>
      <c r="K122"/>
      <c r="L122"/>
      <c r="M122" t="s">
        <v>110</v>
      </c>
      <c r="S122" t="s">
        <v>45</v>
      </c>
    </row>
    <row r="123" spans="1:19" s="61" customFormat="1" ht="12.75" hidden="1">
      <c r="A123" s="50" t="s">
        <v>507</v>
      </c>
      <c r="B123" t="s">
        <v>569</v>
      </c>
      <c r="C123" s="50" t="s">
        <v>23</v>
      </c>
      <c r="D123" s="50" t="s">
        <v>95</v>
      </c>
      <c r="E123" s="50" t="e">
        <f>'9-ВО проблемы'!C23</f>
        <v>#DIV/0!</v>
      </c>
      <c r="F123" s="61">
        <f t="shared" si="8"/>
        <v>0</v>
      </c>
      <c r="G123">
        <f t="shared" si="5"/>
        <v>0</v>
      </c>
      <c r="H123">
        <f t="shared" si="4"/>
        <v>0</v>
      </c>
      <c r="I123"/>
      <c r="J123"/>
      <c r="K123"/>
      <c r="L123"/>
      <c r="M123" t="s">
        <v>110</v>
      </c>
      <c r="S123" t="s">
        <v>45</v>
      </c>
    </row>
    <row r="124" spans="1:19" s="61" customFormat="1" ht="12.75" hidden="1">
      <c r="A124" s="50" t="s">
        <v>508</v>
      </c>
      <c r="B124" t="s">
        <v>570</v>
      </c>
      <c r="C124" s="50" t="s">
        <v>23</v>
      </c>
      <c r="D124" s="50" t="s">
        <v>95</v>
      </c>
      <c r="E124" s="50" t="e">
        <f>'9-ВО проблемы'!C24</f>
        <v>#DIV/0!</v>
      </c>
      <c r="F124" s="61">
        <f t="shared" si="8"/>
        <v>0</v>
      </c>
      <c r="G124">
        <f t="shared" si="5"/>
        <v>0</v>
      </c>
      <c r="H124">
        <f t="shared" si="4"/>
        <v>0</v>
      </c>
      <c r="I124"/>
      <c r="J124"/>
      <c r="K124"/>
      <c r="L124"/>
      <c r="M124" t="s">
        <v>110</v>
      </c>
      <c r="S124" t="s">
        <v>45</v>
      </c>
    </row>
    <row r="125" spans="1:19" s="61" customFormat="1" ht="12.75" hidden="1">
      <c r="A125" s="50" t="s">
        <v>509</v>
      </c>
      <c r="B125" t="s">
        <v>571</v>
      </c>
      <c r="C125" s="50" t="s">
        <v>23</v>
      </c>
      <c r="D125" s="50" t="s">
        <v>95</v>
      </c>
      <c r="E125" s="50" t="e">
        <f>'9-ВО проблемы'!C25</f>
        <v>#DIV/0!</v>
      </c>
      <c r="F125" s="61">
        <f t="shared" si="8"/>
        <v>0</v>
      </c>
      <c r="G125">
        <f t="shared" si="5"/>
        <v>0</v>
      </c>
      <c r="H125">
        <f t="shared" si="4"/>
        <v>0</v>
      </c>
      <c r="I125"/>
      <c r="J125"/>
      <c r="K125"/>
      <c r="L125"/>
      <c r="M125" t="s">
        <v>110</v>
      </c>
      <c r="S125" t="s">
        <v>45</v>
      </c>
    </row>
    <row r="126" spans="1:19" s="61" customFormat="1" ht="12.75" hidden="1">
      <c r="A126" s="50" t="s">
        <v>510</v>
      </c>
      <c r="B126" t="s">
        <v>572</v>
      </c>
      <c r="C126" s="50" t="s">
        <v>23</v>
      </c>
      <c r="D126" s="50" t="s">
        <v>95</v>
      </c>
      <c r="E126" s="50" t="e">
        <f>'9-ВО проблемы'!C26</f>
        <v>#DIV/0!</v>
      </c>
      <c r="F126" s="61">
        <f t="shared" si="8"/>
        <v>0</v>
      </c>
      <c r="G126">
        <f t="shared" si="5"/>
        <v>0</v>
      </c>
      <c r="H126">
        <f t="shared" si="4"/>
        <v>0</v>
      </c>
      <c r="I126"/>
      <c r="J126"/>
      <c r="K126"/>
      <c r="L126"/>
      <c r="M126" t="s">
        <v>110</v>
      </c>
      <c r="S126" t="s">
        <v>45</v>
      </c>
    </row>
    <row r="127" spans="1:19" s="61" customFormat="1" ht="12.75" hidden="1">
      <c r="A127" s="50" t="s">
        <v>511</v>
      </c>
      <c r="B127" t="s">
        <v>573</v>
      </c>
      <c r="C127" s="50" t="s">
        <v>23</v>
      </c>
      <c r="D127" s="50" t="s">
        <v>95</v>
      </c>
      <c r="E127" s="50" t="e">
        <f>'9-ВО проблемы'!C27</f>
        <v>#DIV/0!</v>
      </c>
      <c r="F127" s="61">
        <f t="shared" si="8"/>
        <v>0</v>
      </c>
      <c r="G127">
        <f t="shared" si="5"/>
        <v>0</v>
      </c>
      <c r="H127">
        <f t="shared" si="4"/>
        <v>0</v>
      </c>
      <c r="I127"/>
      <c r="J127"/>
      <c r="K127"/>
      <c r="L127"/>
      <c r="M127" t="s">
        <v>110</v>
      </c>
      <c r="S127" t="s">
        <v>45</v>
      </c>
    </row>
    <row r="128" spans="1:19" s="61" customFormat="1" ht="12.75" hidden="1">
      <c r="A128" s="50" t="s">
        <v>512</v>
      </c>
      <c r="B128" s="61" t="s">
        <v>574</v>
      </c>
      <c r="C128" s="50" t="s">
        <v>23</v>
      </c>
      <c r="D128" s="50" t="s">
        <v>95</v>
      </c>
      <c r="E128" s="50" t="e">
        <f>'9-ВО проблемы'!C28</f>
        <v>#DIV/0!</v>
      </c>
      <c r="F128" s="61">
        <f t="shared" si="8"/>
        <v>0</v>
      </c>
      <c r="G128">
        <f t="shared" si="5"/>
        <v>0</v>
      </c>
      <c r="H128">
        <f t="shared" si="4"/>
        <v>0</v>
      </c>
      <c r="M128" s="61" t="s">
        <v>110</v>
      </c>
      <c r="S128" s="61" t="s">
        <v>45</v>
      </c>
    </row>
    <row r="129" spans="1:19" s="49" customFormat="1" ht="12.75" hidden="1">
      <c r="A129" s="51" t="s">
        <v>513</v>
      </c>
      <c r="B129" s="49" t="s">
        <v>1060</v>
      </c>
      <c r="C129" s="51" t="s">
        <v>23</v>
      </c>
      <c r="D129" s="51" t="s">
        <v>95</v>
      </c>
      <c r="E129" s="51">
        <f>'9-ВО проблемы'!C29</f>
        <v>0</v>
      </c>
      <c r="F129">
        <f>IF(E129=0,0,1)</f>
        <v>0</v>
      </c>
      <c r="G129">
        <f t="shared" si="5"/>
        <v>0</v>
      </c>
      <c r="H129">
        <f t="shared" si="4"/>
        <v>0</v>
      </c>
      <c r="M129" s="51" t="s">
        <v>110</v>
      </c>
      <c r="S129" s="51" t="s">
        <v>1062</v>
      </c>
    </row>
    <row r="130" spans="1:19" ht="12.75" hidden="1">
      <c r="A130" s="50" t="s">
        <v>514</v>
      </c>
      <c r="B130" t="s">
        <v>459</v>
      </c>
      <c r="C130" s="50" t="s">
        <v>23</v>
      </c>
      <c r="D130" s="50" t="s">
        <v>93</v>
      </c>
      <c r="E130" t="e">
        <f>'10-ВО реальное обучение'!S3</f>
        <v>#N/A</v>
      </c>
      <c r="F130" s="61">
        <f t="shared" si="8"/>
        <v>0</v>
      </c>
      <c r="G130">
        <f t="shared" si="5"/>
        <v>0</v>
      </c>
      <c r="H130">
        <f t="shared" si="4"/>
        <v>1</v>
      </c>
      <c r="I130" t="s">
        <v>110</v>
      </c>
      <c r="S130" s="50" t="s">
        <v>954</v>
      </c>
    </row>
    <row r="131" spans="1:19" ht="12.75" hidden="1">
      <c r="A131" s="50" t="s">
        <v>515</v>
      </c>
      <c r="B131" t="s">
        <v>460</v>
      </c>
      <c r="C131" s="50" t="s">
        <v>23</v>
      </c>
      <c r="D131" s="50" t="s">
        <v>93</v>
      </c>
      <c r="E131" t="e">
        <f>'10-ВО реальное обучение'!S4</f>
        <v>#N/A</v>
      </c>
      <c r="F131" s="61">
        <f t="shared" si="8"/>
        <v>0</v>
      </c>
      <c r="G131">
        <f t="shared" si="5"/>
        <v>0</v>
      </c>
      <c r="H131">
        <f t="shared" si="4"/>
        <v>1</v>
      </c>
      <c r="N131" t="s">
        <v>110</v>
      </c>
      <c r="S131" s="50" t="s">
        <v>954</v>
      </c>
    </row>
    <row r="132" spans="1:19" ht="12.75" hidden="1">
      <c r="A132" s="50" t="s">
        <v>516</v>
      </c>
      <c r="B132" t="s">
        <v>461</v>
      </c>
      <c r="C132" s="50" t="s">
        <v>23</v>
      </c>
      <c r="D132" s="50" t="s">
        <v>93</v>
      </c>
      <c r="E132" t="e">
        <f>'10-ВО реальное обучение'!S5</f>
        <v>#N/A</v>
      </c>
      <c r="F132" s="61">
        <f t="shared" si="8"/>
        <v>0</v>
      </c>
      <c r="G132">
        <f t="shared" si="5"/>
        <v>0</v>
      </c>
      <c r="H132">
        <f aca="true" t="shared" si="9" ref="H132:H195">IF(AND(C132="о",D132="п"),1,0)</f>
        <v>1</v>
      </c>
      <c r="N132" t="s">
        <v>110</v>
      </c>
      <c r="S132" s="50" t="s">
        <v>954</v>
      </c>
    </row>
    <row r="133" spans="1:19" ht="12.75" hidden="1">
      <c r="A133" s="50" t="s">
        <v>517</v>
      </c>
      <c r="B133" t="s">
        <v>462</v>
      </c>
      <c r="C133" s="50" t="s">
        <v>23</v>
      </c>
      <c r="D133" s="50" t="s">
        <v>93</v>
      </c>
      <c r="E133" t="e">
        <f>'10-ВО реальное обучение'!S6</f>
        <v>#N/A</v>
      </c>
      <c r="F133" s="61">
        <f t="shared" si="8"/>
        <v>0</v>
      </c>
      <c r="G133">
        <f aca="true" t="shared" si="10" ref="G133:G196">H133*F133</f>
        <v>0</v>
      </c>
      <c r="H133">
        <f t="shared" si="9"/>
        <v>1</v>
      </c>
      <c r="N133" t="s">
        <v>110</v>
      </c>
      <c r="S133" s="50" t="s">
        <v>954</v>
      </c>
    </row>
    <row r="134" spans="1:19" ht="12.75" hidden="1">
      <c r="A134" s="50" t="s">
        <v>518</v>
      </c>
      <c r="B134" t="s">
        <v>463</v>
      </c>
      <c r="C134" s="50" t="s">
        <v>23</v>
      </c>
      <c r="D134" s="50" t="s">
        <v>93</v>
      </c>
      <c r="E134" t="e">
        <f>'10-ВО реальное обучение'!S7</f>
        <v>#N/A</v>
      </c>
      <c r="F134" s="61">
        <f t="shared" si="8"/>
        <v>0</v>
      </c>
      <c r="G134">
        <f t="shared" si="10"/>
        <v>0</v>
      </c>
      <c r="H134">
        <f t="shared" si="9"/>
        <v>1</v>
      </c>
      <c r="N134" t="s">
        <v>110</v>
      </c>
      <c r="S134" s="50" t="s">
        <v>954</v>
      </c>
    </row>
    <row r="135" spans="1:19" ht="12.75" hidden="1">
      <c r="A135" s="50" t="s">
        <v>519</v>
      </c>
      <c r="B135" t="s">
        <v>464</v>
      </c>
      <c r="C135" s="50" t="s">
        <v>23</v>
      </c>
      <c r="D135" s="50" t="s">
        <v>93</v>
      </c>
      <c r="E135" t="e">
        <f>'10-ВО реальное обучение'!S8</f>
        <v>#N/A</v>
      </c>
      <c r="F135" s="61">
        <f t="shared" si="8"/>
        <v>0</v>
      </c>
      <c r="G135">
        <f t="shared" si="10"/>
        <v>0</v>
      </c>
      <c r="H135">
        <f t="shared" si="9"/>
        <v>1</v>
      </c>
      <c r="N135" t="s">
        <v>110</v>
      </c>
      <c r="S135" s="50" t="s">
        <v>954</v>
      </c>
    </row>
    <row r="136" spans="1:19" ht="12.75" hidden="1">
      <c r="A136" s="50" t="s">
        <v>520</v>
      </c>
      <c r="B136" t="s">
        <v>465</v>
      </c>
      <c r="C136" s="50" t="s">
        <v>23</v>
      </c>
      <c r="D136" s="50" t="s">
        <v>93</v>
      </c>
      <c r="E136" t="e">
        <f>'10-ВО реальное обучение'!S9</f>
        <v>#N/A</v>
      </c>
      <c r="F136" s="61">
        <f t="shared" si="8"/>
        <v>0</v>
      </c>
      <c r="G136">
        <f t="shared" si="10"/>
        <v>0</v>
      </c>
      <c r="H136">
        <f t="shared" si="9"/>
        <v>1</v>
      </c>
      <c r="N136" t="s">
        <v>110</v>
      </c>
      <c r="S136" s="50" t="s">
        <v>954</v>
      </c>
    </row>
    <row r="137" spans="1:19" ht="12.75" hidden="1">
      <c r="A137" s="50" t="s">
        <v>521</v>
      </c>
      <c r="B137" t="s">
        <v>466</v>
      </c>
      <c r="C137" s="50" t="s">
        <v>23</v>
      </c>
      <c r="D137" s="50" t="s">
        <v>93</v>
      </c>
      <c r="E137" t="e">
        <f>'10-ВО реальное обучение'!S10</f>
        <v>#N/A</v>
      </c>
      <c r="F137" s="61">
        <f t="shared" si="8"/>
        <v>0</v>
      </c>
      <c r="G137">
        <f t="shared" si="10"/>
        <v>0</v>
      </c>
      <c r="H137">
        <f t="shared" si="9"/>
        <v>1</v>
      </c>
      <c r="N137" t="s">
        <v>110</v>
      </c>
      <c r="S137" s="50" t="s">
        <v>954</v>
      </c>
    </row>
    <row r="138" spans="1:19" ht="12.75" hidden="1">
      <c r="A138" s="50" t="s">
        <v>522</v>
      </c>
      <c r="B138" t="s">
        <v>467</v>
      </c>
      <c r="C138" s="50" t="s">
        <v>23</v>
      </c>
      <c r="D138" s="50" t="s">
        <v>93</v>
      </c>
      <c r="E138" t="e">
        <f>'10-ВО реальное обучение'!S11</f>
        <v>#N/A</v>
      </c>
      <c r="F138" s="61">
        <f t="shared" si="8"/>
        <v>0</v>
      </c>
      <c r="G138">
        <f t="shared" si="10"/>
        <v>0</v>
      </c>
      <c r="H138">
        <f t="shared" si="9"/>
        <v>1</v>
      </c>
      <c r="N138" t="s">
        <v>110</v>
      </c>
      <c r="S138" s="50" t="s">
        <v>954</v>
      </c>
    </row>
    <row r="139" spans="1:19" ht="12.75" hidden="1">
      <c r="A139" s="50" t="s">
        <v>523</v>
      </c>
      <c r="B139" t="s">
        <v>468</v>
      </c>
      <c r="C139" s="50" t="s">
        <v>23</v>
      </c>
      <c r="D139" s="50" t="s">
        <v>93</v>
      </c>
      <c r="E139" t="e">
        <f>'10-ВО реальное обучение'!S12</f>
        <v>#N/A</v>
      </c>
      <c r="F139" s="61">
        <f t="shared" si="8"/>
        <v>0</v>
      </c>
      <c r="G139">
        <f t="shared" si="10"/>
        <v>0</v>
      </c>
      <c r="H139">
        <f t="shared" si="9"/>
        <v>1</v>
      </c>
      <c r="N139" t="s">
        <v>110</v>
      </c>
      <c r="S139" s="50" t="s">
        <v>954</v>
      </c>
    </row>
    <row r="140" spans="1:19" ht="12.75" hidden="1">
      <c r="A140" s="50" t="s">
        <v>524</v>
      </c>
      <c r="B140" t="s">
        <v>469</v>
      </c>
      <c r="C140" s="50" t="s">
        <v>23</v>
      </c>
      <c r="D140" s="50" t="s">
        <v>93</v>
      </c>
      <c r="E140" t="e">
        <f>'10-ВО реальное обучение'!S13</f>
        <v>#N/A</v>
      </c>
      <c r="F140" s="61">
        <f t="shared" si="8"/>
        <v>0</v>
      </c>
      <c r="G140">
        <f t="shared" si="10"/>
        <v>0</v>
      </c>
      <c r="H140">
        <f t="shared" si="9"/>
        <v>1</v>
      </c>
      <c r="N140" t="s">
        <v>110</v>
      </c>
      <c r="S140" s="50" t="s">
        <v>954</v>
      </c>
    </row>
    <row r="141" spans="1:19" ht="12.75" hidden="1">
      <c r="A141" s="50" t="s">
        <v>525</v>
      </c>
      <c r="B141" t="s">
        <v>470</v>
      </c>
      <c r="C141" s="50" t="s">
        <v>23</v>
      </c>
      <c r="D141" s="50" t="s">
        <v>93</v>
      </c>
      <c r="E141" t="e">
        <f>'10-ВО реальное обучение'!S14</f>
        <v>#N/A</v>
      </c>
      <c r="F141" s="61">
        <f t="shared" si="8"/>
        <v>0</v>
      </c>
      <c r="G141">
        <f t="shared" si="10"/>
        <v>0</v>
      </c>
      <c r="H141">
        <f t="shared" si="9"/>
        <v>1</v>
      </c>
      <c r="N141" t="s">
        <v>110</v>
      </c>
      <c r="S141" s="50" t="s">
        <v>954</v>
      </c>
    </row>
    <row r="142" spans="1:19" ht="12.75" hidden="1">
      <c r="A142" s="50" t="s">
        <v>526</v>
      </c>
      <c r="B142" t="s">
        <v>471</v>
      </c>
      <c r="C142" s="50" t="s">
        <v>23</v>
      </c>
      <c r="D142" s="50" t="s">
        <v>93</v>
      </c>
      <c r="E142" t="e">
        <f>'10-ВО реальное обучение'!S15</f>
        <v>#N/A</v>
      </c>
      <c r="F142" s="61">
        <f t="shared" si="8"/>
        <v>0</v>
      </c>
      <c r="G142">
        <f t="shared" si="10"/>
        <v>0</v>
      </c>
      <c r="H142">
        <f t="shared" si="9"/>
        <v>1</v>
      </c>
      <c r="N142" t="s">
        <v>110</v>
      </c>
      <c r="S142" s="50" t="s">
        <v>954</v>
      </c>
    </row>
    <row r="143" spans="1:19" ht="12.75" hidden="1">
      <c r="A143" s="50" t="s">
        <v>527</v>
      </c>
      <c r="B143" t="s">
        <v>472</v>
      </c>
      <c r="C143" s="50" t="s">
        <v>23</v>
      </c>
      <c r="D143" s="50" t="s">
        <v>93</v>
      </c>
      <c r="E143" t="e">
        <f>'10-ВО реальное обучение'!S16</f>
        <v>#N/A</v>
      </c>
      <c r="F143" s="61">
        <f t="shared" si="8"/>
        <v>0</v>
      </c>
      <c r="G143">
        <f t="shared" si="10"/>
        <v>0</v>
      </c>
      <c r="H143">
        <f t="shared" si="9"/>
        <v>1</v>
      </c>
      <c r="N143" t="s">
        <v>110</v>
      </c>
      <c r="S143" s="50" t="s">
        <v>954</v>
      </c>
    </row>
    <row r="144" spans="1:19" ht="12.75" hidden="1">
      <c r="A144" s="50" t="s">
        <v>528</v>
      </c>
      <c r="B144" t="s">
        <v>473</v>
      </c>
      <c r="C144" s="50" t="s">
        <v>23</v>
      </c>
      <c r="D144" s="50" t="s">
        <v>93</v>
      </c>
      <c r="E144" t="e">
        <f>'10-ВО реальное обучение'!S17</f>
        <v>#N/A</v>
      </c>
      <c r="F144" s="61">
        <f t="shared" si="8"/>
        <v>0</v>
      </c>
      <c r="G144">
        <f t="shared" si="10"/>
        <v>0</v>
      </c>
      <c r="H144">
        <f t="shared" si="9"/>
        <v>1</v>
      </c>
      <c r="N144" t="s">
        <v>110</v>
      </c>
      <c r="S144" s="50" t="s">
        <v>954</v>
      </c>
    </row>
    <row r="145" spans="1:19" ht="12.75" hidden="1">
      <c r="A145" s="50" t="s">
        <v>529</v>
      </c>
      <c r="B145" t="s">
        <v>474</v>
      </c>
      <c r="C145" s="50" t="s">
        <v>23</v>
      </c>
      <c r="D145" s="50" t="s">
        <v>93</v>
      </c>
      <c r="E145" t="e">
        <f>'10-ВО реальное обучение'!S18</f>
        <v>#N/A</v>
      </c>
      <c r="F145" s="61">
        <f t="shared" si="8"/>
        <v>0</v>
      </c>
      <c r="G145">
        <f t="shared" si="10"/>
        <v>0</v>
      </c>
      <c r="H145">
        <f t="shared" si="9"/>
        <v>1</v>
      </c>
      <c r="N145" t="s">
        <v>110</v>
      </c>
      <c r="S145" s="50" t="s">
        <v>954</v>
      </c>
    </row>
    <row r="146" spans="1:19" ht="12.75" hidden="1">
      <c r="A146" s="50" t="s">
        <v>530</v>
      </c>
      <c r="B146" t="s">
        <v>475</v>
      </c>
      <c r="C146" s="50" t="s">
        <v>23</v>
      </c>
      <c r="D146" s="50" t="s">
        <v>93</v>
      </c>
      <c r="E146" t="e">
        <f>'10-ВО реальное обучение'!S19</f>
        <v>#N/A</v>
      </c>
      <c r="F146" s="61">
        <f t="shared" si="8"/>
        <v>0</v>
      </c>
      <c r="G146">
        <f t="shared" si="10"/>
        <v>0</v>
      </c>
      <c r="H146">
        <f t="shared" si="9"/>
        <v>1</v>
      </c>
      <c r="N146" t="s">
        <v>110</v>
      </c>
      <c r="S146" s="50" t="s">
        <v>954</v>
      </c>
    </row>
    <row r="147" spans="1:19" ht="12.75" hidden="1">
      <c r="A147" s="50" t="s">
        <v>531</v>
      </c>
      <c r="B147" t="s">
        <v>476</v>
      </c>
      <c r="C147" s="50" t="s">
        <v>23</v>
      </c>
      <c r="D147" s="50" t="s">
        <v>93</v>
      </c>
      <c r="E147" t="e">
        <f>'10-ВО реальное обучение'!S20</f>
        <v>#N/A</v>
      </c>
      <c r="F147" s="61">
        <f t="shared" si="8"/>
        <v>0</v>
      </c>
      <c r="G147">
        <f t="shared" si="10"/>
        <v>0</v>
      </c>
      <c r="H147">
        <f t="shared" si="9"/>
        <v>1</v>
      </c>
      <c r="N147" t="s">
        <v>110</v>
      </c>
      <c r="S147" s="50" t="s">
        <v>954</v>
      </c>
    </row>
    <row r="148" spans="1:19" ht="12.75" hidden="1">
      <c r="A148" s="50" t="s">
        <v>532</v>
      </c>
      <c r="B148" t="s">
        <v>477</v>
      </c>
      <c r="C148" s="50" t="s">
        <v>23</v>
      </c>
      <c r="D148" s="50" t="s">
        <v>93</v>
      </c>
      <c r="E148" t="e">
        <f>'10-ВО реальное обучение'!S21</f>
        <v>#N/A</v>
      </c>
      <c r="F148" s="61">
        <f t="shared" si="8"/>
        <v>0</v>
      </c>
      <c r="G148">
        <f t="shared" si="10"/>
        <v>0</v>
      </c>
      <c r="H148">
        <f t="shared" si="9"/>
        <v>1</v>
      </c>
      <c r="N148" t="s">
        <v>110</v>
      </c>
      <c r="S148" s="50" t="s">
        <v>954</v>
      </c>
    </row>
    <row r="149" spans="1:19" ht="12.75" hidden="1">
      <c r="A149" s="50" t="s">
        <v>533</v>
      </c>
      <c r="B149" t="s">
        <v>478</v>
      </c>
      <c r="C149" s="50" t="s">
        <v>23</v>
      </c>
      <c r="D149" s="50" t="s">
        <v>93</v>
      </c>
      <c r="E149" t="e">
        <f>'10-ВО реальное обучение'!S22</f>
        <v>#N/A</v>
      </c>
      <c r="F149" s="61">
        <f t="shared" si="8"/>
        <v>0</v>
      </c>
      <c r="G149">
        <f t="shared" si="10"/>
        <v>0</v>
      </c>
      <c r="H149">
        <f t="shared" si="9"/>
        <v>1</v>
      </c>
      <c r="N149" t="s">
        <v>110</v>
      </c>
      <c r="S149" s="50" t="s">
        <v>954</v>
      </c>
    </row>
    <row r="150" spans="1:19" ht="12.75" hidden="1">
      <c r="A150" s="50" t="s">
        <v>534</v>
      </c>
      <c r="B150" t="s">
        <v>494</v>
      </c>
      <c r="C150" s="50" t="s">
        <v>23</v>
      </c>
      <c r="D150" s="50" t="s">
        <v>93</v>
      </c>
      <c r="E150" t="e">
        <f>'10-ВО реальное обучение'!S23</f>
        <v>#N/A</v>
      </c>
      <c r="F150" s="61">
        <f t="shared" si="8"/>
        <v>0</v>
      </c>
      <c r="G150">
        <f t="shared" si="10"/>
        <v>0</v>
      </c>
      <c r="H150">
        <f t="shared" si="9"/>
        <v>1</v>
      </c>
      <c r="N150" t="s">
        <v>110</v>
      </c>
      <c r="S150" s="50" t="s">
        <v>954</v>
      </c>
    </row>
    <row r="151" spans="1:19" ht="12.75" hidden="1">
      <c r="A151" s="50" t="s">
        <v>535</v>
      </c>
      <c r="B151" t="s">
        <v>495</v>
      </c>
      <c r="C151" s="50" t="s">
        <v>23</v>
      </c>
      <c r="D151" s="50" t="s">
        <v>93</v>
      </c>
      <c r="E151" t="e">
        <f>'10-ВО реальное обучение'!S24</f>
        <v>#N/A</v>
      </c>
      <c r="F151" s="61">
        <f t="shared" si="8"/>
        <v>0</v>
      </c>
      <c r="G151">
        <f t="shared" si="10"/>
        <v>0</v>
      </c>
      <c r="H151">
        <f t="shared" si="9"/>
        <v>1</v>
      </c>
      <c r="N151" t="s">
        <v>110</v>
      </c>
      <c r="S151" s="50" t="s">
        <v>954</v>
      </c>
    </row>
    <row r="152" spans="1:19" ht="12.75" hidden="1">
      <c r="A152" s="50" t="s">
        <v>536</v>
      </c>
      <c r="B152" t="s">
        <v>496</v>
      </c>
      <c r="C152" s="50" t="s">
        <v>23</v>
      </c>
      <c r="D152" s="50" t="s">
        <v>93</v>
      </c>
      <c r="E152" t="e">
        <f>'10-ВО реальное обучение'!S25</f>
        <v>#N/A</v>
      </c>
      <c r="F152" s="61">
        <f t="shared" si="8"/>
        <v>0</v>
      </c>
      <c r="G152">
        <f t="shared" si="10"/>
        <v>0</v>
      </c>
      <c r="H152">
        <f t="shared" si="9"/>
        <v>1</v>
      </c>
      <c r="N152" t="s">
        <v>110</v>
      </c>
      <c r="S152" s="50" t="s">
        <v>954</v>
      </c>
    </row>
    <row r="153" spans="1:19" ht="12.75" hidden="1">
      <c r="A153" s="50" t="s">
        <v>537</v>
      </c>
      <c r="B153" t="s">
        <v>501</v>
      </c>
      <c r="C153" s="50" t="s">
        <v>23</v>
      </c>
      <c r="D153" s="50" t="s">
        <v>93</v>
      </c>
      <c r="E153" t="e">
        <f>'10-ВО реальное обучение'!S26</f>
        <v>#N/A</v>
      </c>
      <c r="F153" s="61">
        <f t="shared" si="8"/>
        <v>0</v>
      </c>
      <c r="G153">
        <f t="shared" si="10"/>
        <v>0</v>
      </c>
      <c r="H153">
        <f t="shared" si="9"/>
        <v>1</v>
      </c>
      <c r="N153" t="s">
        <v>110</v>
      </c>
      <c r="S153" s="50" t="s">
        <v>954</v>
      </c>
    </row>
    <row r="154" spans="1:19" s="49" customFormat="1" ht="12.75" hidden="1">
      <c r="A154" s="51" t="s">
        <v>538</v>
      </c>
      <c r="B154" s="49" t="s">
        <v>502</v>
      </c>
      <c r="C154" s="51" t="s">
        <v>23</v>
      </c>
      <c r="D154" s="51" t="s">
        <v>93</v>
      </c>
      <c r="E154" s="49" t="e">
        <f>'10-ВО реальное обучение'!S27</f>
        <v>#N/A</v>
      </c>
      <c r="F154" s="61">
        <f t="shared" si="8"/>
        <v>0</v>
      </c>
      <c r="G154">
        <f t="shared" si="10"/>
        <v>0</v>
      </c>
      <c r="H154">
        <f t="shared" si="9"/>
        <v>1</v>
      </c>
      <c r="N154" s="49" t="s">
        <v>110</v>
      </c>
      <c r="S154" s="51" t="s">
        <v>954</v>
      </c>
    </row>
    <row r="155" spans="1:19" ht="12.75" hidden="1">
      <c r="A155" s="50" t="s">
        <v>575</v>
      </c>
      <c r="B155" t="s">
        <v>434</v>
      </c>
      <c r="C155" s="50" t="s">
        <v>23</v>
      </c>
      <c r="D155" s="50" t="s">
        <v>93</v>
      </c>
      <c r="E155" t="e">
        <f>'11-ВО желательное'!S3</f>
        <v>#N/A</v>
      </c>
      <c r="F155" s="61">
        <f t="shared" si="8"/>
        <v>0</v>
      </c>
      <c r="G155">
        <f t="shared" si="10"/>
        <v>0</v>
      </c>
      <c r="H155">
        <f t="shared" si="9"/>
        <v>1</v>
      </c>
      <c r="I155" t="s">
        <v>110</v>
      </c>
      <c r="S155" s="50" t="s">
        <v>954</v>
      </c>
    </row>
    <row r="156" spans="1:19" ht="12.75" hidden="1">
      <c r="A156" s="50" t="s">
        <v>576</v>
      </c>
      <c r="B156" t="s">
        <v>435</v>
      </c>
      <c r="C156" s="50" t="s">
        <v>23</v>
      </c>
      <c r="D156" s="50" t="s">
        <v>93</v>
      </c>
      <c r="E156" t="e">
        <f>'11-ВО желательное'!S4</f>
        <v>#N/A</v>
      </c>
      <c r="F156" s="61">
        <f t="shared" si="8"/>
        <v>0</v>
      </c>
      <c r="G156">
        <f t="shared" si="10"/>
        <v>0</v>
      </c>
      <c r="H156">
        <f t="shared" si="9"/>
        <v>1</v>
      </c>
      <c r="N156" t="s">
        <v>110</v>
      </c>
      <c r="S156" s="50" t="s">
        <v>954</v>
      </c>
    </row>
    <row r="157" spans="1:19" ht="12.75" hidden="1">
      <c r="A157" s="50" t="s">
        <v>577</v>
      </c>
      <c r="B157" t="s">
        <v>436</v>
      </c>
      <c r="C157" s="50" t="s">
        <v>23</v>
      </c>
      <c r="D157" s="50" t="s">
        <v>93</v>
      </c>
      <c r="E157" t="e">
        <f>'11-ВО желательное'!S5</f>
        <v>#N/A</v>
      </c>
      <c r="F157" s="61">
        <f t="shared" si="8"/>
        <v>0</v>
      </c>
      <c r="G157">
        <f t="shared" si="10"/>
        <v>0</v>
      </c>
      <c r="H157">
        <f t="shared" si="9"/>
        <v>1</v>
      </c>
      <c r="N157" t="s">
        <v>110</v>
      </c>
      <c r="S157" s="50" t="s">
        <v>954</v>
      </c>
    </row>
    <row r="158" spans="1:19" ht="12.75" hidden="1">
      <c r="A158" s="50" t="s">
        <v>578</v>
      </c>
      <c r="B158" t="s">
        <v>437</v>
      </c>
      <c r="C158" s="50" t="s">
        <v>23</v>
      </c>
      <c r="D158" s="50" t="s">
        <v>93</v>
      </c>
      <c r="E158" t="e">
        <f>'11-ВО желательное'!S6</f>
        <v>#N/A</v>
      </c>
      <c r="F158" s="61">
        <f t="shared" si="8"/>
        <v>0</v>
      </c>
      <c r="G158">
        <f t="shared" si="10"/>
        <v>0</v>
      </c>
      <c r="H158">
        <f t="shared" si="9"/>
        <v>1</v>
      </c>
      <c r="N158" t="s">
        <v>110</v>
      </c>
      <c r="S158" s="50" t="s">
        <v>954</v>
      </c>
    </row>
    <row r="159" spans="1:19" ht="12.75" hidden="1">
      <c r="A159" s="50" t="s">
        <v>579</v>
      </c>
      <c r="B159" t="s">
        <v>438</v>
      </c>
      <c r="C159" s="50" t="s">
        <v>23</v>
      </c>
      <c r="D159" s="50" t="s">
        <v>93</v>
      </c>
      <c r="E159" t="e">
        <f>'11-ВО желательное'!S7</f>
        <v>#N/A</v>
      </c>
      <c r="F159" s="61">
        <f t="shared" si="8"/>
        <v>0</v>
      </c>
      <c r="G159">
        <f t="shared" si="10"/>
        <v>0</v>
      </c>
      <c r="H159">
        <f t="shared" si="9"/>
        <v>1</v>
      </c>
      <c r="N159" t="s">
        <v>110</v>
      </c>
      <c r="S159" s="50" t="s">
        <v>954</v>
      </c>
    </row>
    <row r="160" spans="1:19" ht="12.75" hidden="1">
      <c r="A160" s="50" t="s">
        <v>580</v>
      </c>
      <c r="B160" t="s">
        <v>439</v>
      </c>
      <c r="C160" s="50" t="s">
        <v>23</v>
      </c>
      <c r="D160" s="50" t="s">
        <v>93</v>
      </c>
      <c r="E160" t="e">
        <f>'11-ВО желательное'!S8</f>
        <v>#N/A</v>
      </c>
      <c r="F160" s="61">
        <f t="shared" si="8"/>
        <v>0</v>
      </c>
      <c r="G160">
        <f t="shared" si="10"/>
        <v>0</v>
      </c>
      <c r="H160">
        <f t="shared" si="9"/>
        <v>1</v>
      </c>
      <c r="N160" t="s">
        <v>110</v>
      </c>
      <c r="S160" s="50" t="s">
        <v>954</v>
      </c>
    </row>
    <row r="161" spans="1:19" ht="12.75" hidden="1">
      <c r="A161" s="50" t="s">
        <v>581</v>
      </c>
      <c r="B161" t="s">
        <v>440</v>
      </c>
      <c r="C161" s="50" t="s">
        <v>23</v>
      </c>
      <c r="D161" s="50" t="s">
        <v>93</v>
      </c>
      <c r="E161" t="e">
        <f>'11-ВО желательное'!S9</f>
        <v>#N/A</v>
      </c>
      <c r="F161" s="61">
        <f t="shared" si="8"/>
        <v>0</v>
      </c>
      <c r="G161">
        <f t="shared" si="10"/>
        <v>0</v>
      </c>
      <c r="H161">
        <f t="shared" si="9"/>
        <v>1</v>
      </c>
      <c r="N161" t="s">
        <v>110</v>
      </c>
      <c r="S161" s="50" t="s">
        <v>954</v>
      </c>
    </row>
    <row r="162" spans="1:19" ht="12.75" hidden="1">
      <c r="A162" s="50" t="s">
        <v>582</v>
      </c>
      <c r="B162" t="s">
        <v>441</v>
      </c>
      <c r="C162" s="50" t="s">
        <v>23</v>
      </c>
      <c r="D162" s="50" t="s">
        <v>93</v>
      </c>
      <c r="E162" t="e">
        <f>'11-ВО желательное'!S10</f>
        <v>#N/A</v>
      </c>
      <c r="F162" s="61">
        <f t="shared" si="8"/>
        <v>0</v>
      </c>
      <c r="G162">
        <f t="shared" si="10"/>
        <v>0</v>
      </c>
      <c r="H162">
        <f t="shared" si="9"/>
        <v>1</v>
      </c>
      <c r="N162" t="s">
        <v>110</v>
      </c>
      <c r="S162" s="50" t="s">
        <v>954</v>
      </c>
    </row>
    <row r="163" spans="1:19" ht="12.75" hidden="1">
      <c r="A163" s="50" t="s">
        <v>583</v>
      </c>
      <c r="B163" t="s">
        <v>442</v>
      </c>
      <c r="C163" s="50" t="s">
        <v>23</v>
      </c>
      <c r="D163" s="50" t="s">
        <v>93</v>
      </c>
      <c r="E163" t="e">
        <f>'11-ВО желательное'!S11</f>
        <v>#N/A</v>
      </c>
      <c r="F163" s="61">
        <f t="shared" si="8"/>
        <v>0</v>
      </c>
      <c r="G163">
        <f t="shared" si="10"/>
        <v>0</v>
      </c>
      <c r="H163">
        <f t="shared" si="9"/>
        <v>1</v>
      </c>
      <c r="N163" t="s">
        <v>110</v>
      </c>
      <c r="S163" s="50" t="s">
        <v>954</v>
      </c>
    </row>
    <row r="164" spans="1:19" ht="12.75" hidden="1">
      <c r="A164" s="50" t="s">
        <v>584</v>
      </c>
      <c r="B164" t="s">
        <v>443</v>
      </c>
      <c r="C164" s="50" t="s">
        <v>23</v>
      </c>
      <c r="D164" s="50" t="s">
        <v>93</v>
      </c>
      <c r="E164" t="e">
        <f>'11-ВО желательное'!S12</f>
        <v>#N/A</v>
      </c>
      <c r="F164" s="61">
        <f t="shared" si="8"/>
        <v>0</v>
      </c>
      <c r="G164">
        <f t="shared" si="10"/>
        <v>0</v>
      </c>
      <c r="H164">
        <f t="shared" si="9"/>
        <v>1</v>
      </c>
      <c r="N164" t="s">
        <v>110</v>
      </c>
      <c r="S164" s="50" t="s">
        <v>954</v>
      </c>
    </row>
    <row r="165" spans="1:19" ht="12.75" hidden="1">
      <c r="A165" s="50" t="s">
        <v>590</v>
      </c>
      <c r="B165" t="s">
        <v>444</v>
      </c>
      <c r="C165" s="50" t="s">
        <v>23</v>
      </c>
      <c r="D165" s="50" t="s">
        <v>93</v>
      </c>
      <c r="E165" t="e">
        <f>'11-ВО желательное'!S13</f>
        <v>#N/A</v>
      </c>
      <c r="F165" s="61">
        <f t="shared" si="8"/>
        <v>0</v>
      </c>
      <c r="G165">
        <f t="shared" si="10"/>
        <v>0</v>
      </c>
      <c r="H165">
        <f t="shared" si="9"/>
        <v>1</v>
      </c>
      <c r="N165" t="s">
        <v>110</v>
      </c>
      <c r="S165" s="50" t="s">
        <v>954</v>
      </c>
    </row>
    <row r="166" spans="1:19" ht="12.75" hidden="1">
      <c r="A166" s="50" t="s">
        <v>591</v>
      </c>
      <c r="B166" t="s">
        <v>445</v>
      </c>
      <c r="C166" s="50" t="s">
        <v>23</v>
      </c>
      <c r="D166" s="50" t="s">
        <v>93</v>
      </c>
      <c r="E166" t="e">
        <f>'11-ВО желательное'!S14</f>
        <v>#N/A</v>
      </c>
      <c r="F166" s="61">
        <f t="shared" si="8"/>
        <v>0</v>
      </c>
      <c r="G166">
        <f t="shared" si="10"/>
        <v>0</v>
      </c>
      <c r="H166">
        <f t="shared" si="9"/>
        <v>1</v>
      </c>
      <c r="N166" t="s">
        <v>110</v>
      </c>
      <c r="S166" s="50" t="s">
        <v>954</v>
      </c>
    </row>
    <row r="167" spans="1:19" ht="12.75" hidden="1">
      <c r="A167" s="50" t="s">
        <v>592</v>
      </c>
      <c r="B167" t="s">
        <v>446</v>
      </c>
      <c r="C167" s="50" t="s">
        <v>23</v>
      </c>
      <c r="D167" s="50" t="s">
        <v>93</v>
      </c>
      <c r="E167" t="e">
        <f>'11-ВО желательное'!S15</f>
        <v>#N/A</v>
      </c>
      <c r="F167" s="61">
        <f t="shared" si="8"/>
        <v>0</v>
      </c>
      <c r="G167">
        <f t="shared" si="10"/>
        <v>0</v>
      </c>
      <c r="H167">
        <f t="shared" si="9"/>
        <v>1</v>
      </c>
      <c r="N167" t="s">
        <v>110</v>
      </c>
      <c r="S167" s="50" t="s">
        <v>954</v>
      </c>
    </row>
    <row r="168" spans="1:19" ht="12.75" hidden="1">
      <c r="A168" s="50" t="s">
        <v>593</v>
      </c>
      <c r="B168" t="s">
        <v>447</v>
      </c>
      <c r="C168" s="50" t="s">
        <v>23</v>
      </c>
      <c r="D168" s="50" t="s">
        <v>93</v>
      </c>
      <c r="E168" t="e">
        <f>'11-ВО желательное'!S16</f>
        <v>#N/A</v>
      </c>
      <c r="F168" s="61">
        <f t="shared" si="8"/>
        <v>0</v>
      </c>
      <c r="G168">
        <f t="shared" si="10"/>
        <v>0</v>
      </c>
      <c r="H168">
        <f t="shared" si="9"/>
        <v>1</v>
      </c>
      <c r="N168" t="s">
        <v>110</v>
      </c>
      <c r="S168" s="50" t="s">
        <v>954</v>
      </c>
    </row>
    <row r="169" spans="1:19" ht="12.75" hidden="1">
      <c r="A169" s="50" t="s">
        <v>594</v>
      </c>
      <c r="B169" t="s">
        <v>448</v>
      </c>
      <c r="C169" s="50" t="s">
        <v>23</v>
      </c>
      <c r="D169" s="50" t="s">
        <v>93</v>
      </c>
      <c r="E169" t="e">
        <f>'11-ВО желательное'!S17</f>
        <v>#N/A</v>
      </c>
      <c r="F169" s="61">
        <f t="shared" si="8"/>
        <v>0</v>
      </c>
      <c r="G169">
        <f t="shared" si="10"/>
        <v>0</v>
      </c>
      <c r="H169">
        <f t="shared" si="9"/>
        <v>1</v>
      </c>
      <c r="N169" t="s">
        <v>110</v>
      </c>
      <c r="S169" s="50" t="s">
        <v>954</v>
      </c>
    </row>
    <row r="170" spans="1:19" ht="12.75" hidden="1">
      <c r="A170" s="50" t="s">
        <v>595</v>
      </c>
      <c r="B170" t="s">
        <v>449</v>
      </c>
      <c r="C170" s="50" t="s">
        <v>23</v>
      </c>
      <c r="D170" s="50" t="s">
        <v>93</v>
      </c>
      <c r="E170" t="e">
        <f>'11-ВО желательное'!S18</f>
        <v>#N/A</v>
      </c>
      <c r="F170" s="61">
        <f t="shared" si="8"/>
        <v>0</v>
      </c>
      <c r="G170">
        <f t="shared" si="10"/>
        <v>0</v>
      </c>
      <c r="H170">
        <f t="shared" si="9"/>
        <v>1</v>
      </c>
      <c r="N170" t="s">
        <v>110</v>
      </c>
      <c r="S170" s="50" t="s">
        <v>954</v>
      </c>
    </row>
    <row r="171" spans="1:19" ht="12.75" hidden="1">
      <c r="A171" s="50" t="s">
        <v>596</v>
      </c>
      <c r="B171" t="s">
        <v>450</v>
      </c>
      <c r="C171" s="50" t="s">
        <v>23</v>
      </c>
      <c r="D171" s="50" t="s">
        <v>93</v>
      </c>
      <c r="E171" t="e">
        <f>'11-ВО желательное'!S19</f>
        <v>#N/A</v>
      </c>
      <c r="F171" s="61">
        <f t="shared" si="8"/>
        <v>0</v>
      </c>
      <c r="G171">
        <f t="shared" si="10"/>
        <v>0</v>
      </c>
      <c r="H171">
        <f t="shared" si="9"/>
        <v>1</v>
      </c>
      <c r="N171" t="s">
        <v>110</v>
      </c>
      <c r="S171" s="50" t="s">
        <v>954</v>
      </c>
    </row>
    <row r="172" spans="1:19" ht="12.75" hidden="1">
      <c r="A172" s="50" t="s">
        <v>597</v>
      </c>
      <c r="B172" t="s">
        <v>451</v>
      </c>
      <c r="C172" s="50" t="s">
        <v>23</v>
      </c>
      <c r="D172" s="50" t="s">
        <v>93</v>
      </c>
      <c r="E172" t="e">
        <f>'11-ВО желательное'!S20</f>
        <v>#N/A</v>
      </c>
      <c r="F172" s="61">
        <f t="shared" si="8"/>
        <v>0</v>
      </c>
      <c r="G172">
        <f t="shared" si="10"/>
        <v>0</v>
      </c>
      <c r="H172">
        <f t="shared" si="9"/>
        <v>1</v>
      </c>
      <c r="N172" t="s">
        <v>110</v>
      </c>
      <c r="S172" s="50" t="s">
        <v>954</v>
      </c>
    </row>
    <row r="173" spans="1:19" ht="12.75" hidden="1">
      <c r="A173" s="50" t="s">
        <v>598</v>
      </c>
      <c r="B173" t="s">
        <v>452</v>
      </c>
      <c r="C173" s="50" t="s">
        <v>23</v>
      </c>
      <c r="D173" s="50" t="s">
        <v>93</v>
      </c>
      <c r="E173" t="e">
        <f>'11-ВО желательное'!S21</f>
        <v>#N/A</v>
      </c>
      <c r="F173" s="61">
        <f t="shared" si="8"/>
        <v>0</v>
      </c>
      <c r="G173">
        <f t="shared" si="10"/>
        <v>0</v>
      </c>
      <c r="H173">
        <f t="shared" si="9"/>
        <v>1</v>
      </c>
      <c r="N173" t="s">
        <v>110</v>
      </c>
      <c r="S173" s="50" t="s">
        <v>954</v>
      </c>
    </row>
    <row r="174" spans="1:19" ht="12.75" hidden="1">
      <c r="A174" s="50" t="s">
        <v>599</v>
      </c>
      <c r="B174" t="s">
        <v>453</v>
      </c>
      <c r="C174" s="50" t="s">
        <v>23</v>
      </c>
      <c r="D174" s="50" t="s">
        <v>93</v>
      </c>
      <c r="E174" t="e">
        <f>'11-ВО желательное'!S22</f>
        <v>#N/A</v>
      </c>
      <c r="F174" s="61">
        <f t="shared" si="8"/>
        <v>0</v>
      </c>
      <c r="G174">
        <f t="shared" si="10"/>
        <v>0</v>
      </c>
      <c r="H174">
        <f t="shared" si="9"/>
        <v>1</v>
      </c>
      <c r="N174" t="s">
        <v>110</v>
      </c>
      <c r="S174" s="50" t="s">
        <v>954</v>
      </c>
    </row>
    <row r="175" spans="1:19" ht="12.75" hidden="1">
      <c r="A175" s="50" t="s">
        <v>600</v>
      </c>
      <c r="B175" t="s">
        <v>454</v>
      </c>
      <c r="C175" s="50" t="s">
        <v>23</v>
      </c>
      <c r="D175" s="50" t="s">
        <v>93</v>
      </c>
      <c r="E175" t="e">
        <f>'11-ВО желательное'!S23</f>
        <v>#N/A</v>
      </c>
      <c r="F175" s="61">
        <f t="shared" si="8"/>
        <v>0</v>
      </c>
      <c r="G175">
        <f t="shared" si="10"/>
        <v>0</v>
      </c>
      <c r="H175">
        <f t="shared" si="9"/>
        <v>1</v>
      </c>
      <c r="N175" t="s">
        <v>110</v>
      </c>
      <c r="S175" s="50" t="s">
        <v>954</v>
      </c>
    </row>
    <row r="176" spans="1:19" ht="12.75" hidden="1">
      <c r="A176" s="50" t="s">
        <v>601</v>
      </c>
      <c r="B176" t="s">
        <v>455</v>
      </c>
      <c r="C176" s="50" t="s">
        <v>23</v>
      </c>
      <c r="D176" s="50" t="s">
        <v>93</v>
      </c>
      <c r="E176" t="e">
        <f>'11-ВО желательное'!S24</f>
        <v>#N/A</v>
      </c>
      <c r="F176" s="61">
        <f t="shared" si="8"/>
        <v>0</v>
      </c>
      <c r="G176">
        <f t="shared" si="10"/>
        <v>0</v>
      </c>
      <c r="H176">
        <f t="shared" si="9"/>
        <v>1</v>
      </c>
      <c r="N176" t="s">
        <v>110</v>
      </c>
      <c r="S176" s="50" t="s">
        <v>954</v>
      </c>
    </row>
    <row r="177" spans="1:19" ht="12.75" hidden="1">
      <c r="A177" s="50" t="s">
        <v>602</v>
      </c>
      <c r="B177" t="s">
        <v>456</v>
      </c>
      <c r="C177" s="50" t="s">
        <v>23</v>
      </c>
      <c r="D177" s="50" t="s">
        <v>93</v>
      </c>
      <c r="E177" t="e">
        <f>'11-ВО желательное'!S25</f>
        <v>#N/A</v>
      </c>
      <c r="F177" s="61">
        <f t="shared" si="8"/>
        <v>0</v>
      </c>
      <c r="G177">
        <f t="shared" si="10"/>
        <v>0</v>
      </c>
      <c r="H177">
        <f t="shared" si="9"/>
        <v>1</v>
      </c>
      <c r="N177" t="s">
        <v>110</v>
      </c>
      <c r="S177" s="50" t="s">
        <v>954</v>
      </c>
    </row>
    <row r="178" spans="1:19" ht="12.75" hidden="1">
      <c r="A178" s="50" t="s">
        <v>603</v>
      </c>
      <c r="B178" t="s">
        <v>457</v>
      </c>
      <c r="C178" s="50" t="s">
        <v>23</v>
      </c>
      <c r="D178" s="50" t="s">
        <v>93</v>
      </c>
      <c r="E178" t="e">
        <f>'11-ВО желательное'!S26</f>
        <v>#N/A</v>
      </c>
      <c r="F178" s="61">
        <f t="shared" si="8"/>
        <v>0</v>
      </c>
      <c r="G178">
        <f t="shared" si="10"/>
        <v>0</v>
      </c>
      <c r="H178">
        <f t="shared" si="9"/>
        <v>1</v>
      </c>
      <c r="N178" t="s">
        <v>110</v>
      </c>
      <c r="S178" s="50" t="s">
        <v>954</v>
      </c>
    </row>
    <row r="179" spans="1:19" s="49" customFormat="1" ht="12.75" hidden="1">
      <c r="A179" s="51" t="s">
        <v>604</v>
      </c>
      <c r="B179" s="49" t="s">
        <v>458</v>
      </c>
      <c r="C179" s="51" t="s">
        <v>23</v>
      </c>
      <c r="D179" s="51" t="s">
        <v>93</v>
      </c>
      <c r="E179" s="49" t="e">
        <f>'11-ВО желательное'!S27</f>
        <v>#N/A</v>
      </c>
      <c r="F179" s="61">
        <f t="shared" si="8"/>
        <v>0</v>
      </c>
      <c r="G179">
        <f t="shared" si="10"/>
        <v>0</v>
      </c>
      <c r="H179">
        <f t="shared" si="9"/>
        <v>1</v>
      </c>
      <c r="N179" s="49" t="s">
        <v>110</v>
      </c>
      <c r="S179" s="51" t="s">
        <v>954</v>
      </c>
    </row>
    <row r="180" spans="1:19" ht="12.75" hidden="1">
      <c r="A180" s="50" t="s">
        <v>605</v>
      </c>
      <c r="B180" t="s">
        <v>539</v>
      </c>
      <c r="C180" s="50" t="s">
        <v>23</v>
      </c>
      <c r="D180" s="50" t="s">
        <v>95</v>
      </c>
      <c r="E180" t="e">
        <f>E155-E130</f>
        <v>#N/A</v>
      </c>
      <c r="F180" s="61">
        <f t="shared" si="8"/>
        <v>0</v>
      </c>
      <c r="G180">
        <f t="shared" si="10"/>
        <v>0</v>
      </c>
      <c r="H180">
        <f t="shared" si="9"/>
        <v>0</v>
      </c>
      <c r="I180" t="s">
        <v>110</v>
      </c>
      <c r="S180" s="50" t="s">
        <v>1063</v>
      </c>
    </row>
    <row r="181" spans="1:19" ht="12.75" hidden="1">
      <c r="A181" s="50" t="s">
        <v>606</v>
      </c>
      <c r="B181" t="s">
        <v>540</v>
      </c>
      <c r="C181" s="50" t="s">
        <v>23</v>
      </c>
      <c r="D181" s="50" t="s">
        <v>95</v>
      </c>
      <c r="E181" t="e">
        <f aca="true" t="shared" si="11" ref="E181:E204">E156-E131</f>
        <v>#N/A</v>
      </c>
      <c r="F181" s="61">
        <f t="shared" si="8"/>
        <v>0</v>
      </c>
      <c r="G181">
        <f t="shared" si="10"/>
        <v>0</v>
      </c>
      <c r="H181">
        <f t="shared" si="9"/>
        <v>0</v>
      </c>
      <c r="N181" t="s">
        <v>110</v>
      </c>
      <c r="S181" s="50" t="s">
        <v>1063</v>
      </c>
    </row>
    <row r="182" spans="1:19" ht="12.75" hidden="1">
      <c r="A182" s="50" t="s">
        <v>607</v>
      </c>
      <c r="B182" t="s">
        <v>541</v>
      </c>
      <c r="C182" s="50" t="s">
        <v>23</v>
      </c>
      <c r="D182" s="50" t="s">
        <v>95</v>
      </c>
      <c r="E182" t="e">
        <f t="shared" si="11"/>
        <v>#N/A</v>
      </c>
      <c r="F182" s="61">
        <f t="shared" si="8"/>
        <v>0</v>
      </c>
      <c r="G182">
        <f t="shared" si="10"/>
        <v>0</v>
      </c>
      <c r="H182">
        <f t="shared" si="9"/>
        <v>0</v>
      </c>
      <c r="N182" t="s">
        <v>110</v>
      </c>
      <c r="S182" s="50" t="s">
        <v>1063</v>
      </c>
    </row>
    <row r="183" spans="1:19" ht="12.75" hidden="1">
      <c r="A183" s="50" t="s">
        <v>608</v>
      </c>
      <c r="B183" t="s">
        <v>542</v>
      </c>
      <c r="C183" s="50" t="s">
        <v>23</v>
      </c>
      <c r="D183" s="50" t="s">
        <v>95</v>
      </c>
      <c r="E183" t="e">
        <f t="shared" si="11"/>
        <v>#N/A</v>
      </c>
      <c r="F183" s="61">
        <f t="shared" si="8"/>
        <v>0</v>
      </c>
      <c r="G183">
        <f t="shared" si="10"/>
        <v>0</v>
      </c>
      <c r="H183">
        <f t="shared" si="9"/>
        <v>0</v>
      </c>
      <c r="N183" t="s">
        <v>110</v>
      </c>
      <c r="S183" s="50" t="s">
        <v>1063</v>
      </c>
    </row>
    <row r="184" spans="1:19" ht="12.75" hidden="1">
      <c r="A184" s="50" t="s">
        <v>609</v>
      </c>
      <c r="B184" t="s">
        <v>543</v>
      </c>
      <c r="C184" s="50" t="s">
        <v>23</v>
      </c>
      <c r="D184" s="50" t="s">
        <v>95</v>
      </c>
      <c r="E184" t="e">
        <f t="shared" si="11"/>
        <v>#N/A</v>
      </c>
      <c r="F184" s="61">
        <f t="shared" si="8"/>
        <v>0</v>
      </c>
      <c r="G184">
        <f t="shared" si="10"/>
        <v>0</v>
      </c>
      <c r="H184">
        <f t="shared" si="9"/>
        <v>0</v>
      </c>
      <c r="N184" t="s">
        <v>110</v>
      </c>
      <c r="S184" s="50" t="s">
        <v>1063</v>
      </c>
    </row>
    <row r="185" spans="1:19" ht="12.75" hidden="1">
      <c r="A185" s="50" t="s">
        <v>610</v>
      </c>
      <c r="B185" t="s">
        <v>544</v>
      </c>
      <c r="C185" s="50" t="s">
        <v>23</v>
      </c>
      <c r="D185" s="50" t="s">
        <v>95</v>
      </c>
      <c r="E185" t="e">
        <f t="shared" si="11"/>
        <v>#N/A</v>
      </c>
      <c r="F185" s="61">
        <f aca="true" t="shared" si="12" ref="F185:F209">IF(ISERROR(E185),0,1)</f>
        <v>0</v>
      </c>
      <c r="G185">
        <f t="shared" si="10"/>
        <v>0</v>
      </c>
      <c r="H185">
        <f t="shared" si="9"/>
        <v>0</v>
      </c>
      <c r="N185" t="s">
        <v>110</v>
      </c>
      <c r="S185" s="50" t="s">
        <v>1063</v>
      </c>
    </row>
    <row r="186" spans="1:19" ht="12.75" hidden="1">
      <c r="A186" s="50" t="s">
        <v>611</v>
      </c>
      <c r="B186" t="s">
        <v>545</v>
      </c>
      <c r="C186" s="50" t="s">
        <v>23</v>
      </c>
      <c r="D186" s="50" t="s">
        <v>95</v>
      </c>
      <c r="E186" t="e">
        <f t="shared" si="11"/>
        <v>#N/A</v>
      </c>
      <c r="F186" s="61">
        <f t="shared" si="12"/>
        <v>0</v>
      </c>
      <c r="G186">
        <f t="shared" si="10"/>
        <v>0</v>
      </c>
      <c r="H186">
        <f t="shared" si="9"/>
        <v>0</v>
      </c>
      <c r="N186" t="s">
        <v>110</v>
      </c>
      <c r="S186" s="50" t="s">
        <v>1063</v>
      </c>
    </row>
    <row r="187" spans="1:19" ht="12.75" hidden="1">
      <c r="A187" s="50" t="s">
        <v>612</v>
      </c>
      <c r="B187" t="s">
        <v>546</v>
      </c>
      <c r="C187" s="50" t="s">
        <v>23</v>
      </c>
      <c r="D187" s="50" t="s">
        <v>95</v>
      </c>
      <c r="E187" t="e">
        <f t="shared" si="11"/>
        <v>#N/A</v>
      </c>
      <c r="F187" s="61">
        <f t="shared" si="12"/>
        <v>0</v>
      </c>
      <c r="G187">
        <f t="shared" si="10"/>
        <v>0</v>
      </c>
      <c r="H187">
        <f t="shared" si="9"/>
        <v>0</v>
      </c>
      <c r="N187" t="s">
        <v>110</v>
      </c>
      <c r="S187" s="50" t="s">
        <v>1063</v>
      </c>
    </row>
    <row r="188" spans="1:19" ht="12.75" hidden="1">
      <c r="A188" s="50" t="s">
        <v>613</v>
      </c>
      <c r="B188" t="s">
        <v>547</v>
      </c>
      <c r="C188" s="50" t="s">
        <v>23</v>
      </c>
      <c r="D188" s="50" t="s">
        <v>95</v>
      </c>
      <c r="E188" t="e">
        <f t="shared" si="11"/>
        <v>#N/A</v>
      </c>
      <c r="F188" s="61">
        <f t="shared" si="12"/>
        <v>0</v>
      </c>
      <c r="G188">
        <f t="shared" si="10"/>
        <v>0</v>
      </c>
      <c r="H188">
        <f t="shared" si="9"/>
        <v>0</v>
      </c>
      <c r="N188" t="s">
        <v>110</v>
      </c>
      <c r="S188" s="50" t="s">
        <v>1063</v>
      </c>
    </row>
    <row r="189" spans="1:19" ht="12.75" hidden="1">
      <c r="A189" s="50" t="s">
        <v>614</v>
      </c>
      <c r="B189" t="s">
        <v>548</v>
      </c>
      <c r="C189" s="50" t="s">
        <v>23</v>
      </c>
      <c r="D189" s="50" t="s">
        <v>95</v>
      </c>
      <c r="E189" t="e">
        <f t="shared" si="11"/>
        <v>#N/A</v>
      </c>
      <c r="F189" s="61">
        <f t="shared" si="12"/>
        <v>0</v>
      </c>
      <c r="G189">
        <f t="shared" si="10"/>
        <v>0</v>
      </c>
      <c r="H189">
        <f t="shared" si="9"/>
        <v>0</v>
      </c>
      <c r="N189" t="s">
        <v>110</v>
      </c>
      <c r="S189" s="50" t="s">
        <v>1063</v>
      </c>
    </row>
    <row r="190" spans="1:19" ht="12.75" hidden="1">
      <c r="A190" s="50" t="s">
        <v>615</v>
      </c>
      <c r="B190" t="s">
        <v>549</v>
      </c>
      <c r="C190" s="50" t="s">
        <v>23</v>
      </c>
      <c r="D190" s="50" t="s">
        <v>95</v>
      </c>
      <c r="E190" t="e">
        <f t="shared" si="11"/>
        <v>#N/A</v>
      </c>
      <c r="F190" s="61">
        <f t="shared" si="12"/>
        <v>0</v>
      </c>
      <c r="G190">
        <f t="shared" si="10"/>
        <v>0</v>
      </c>
      <c r="H190">
        <f t="shared" si="9"/>
        <v>0</v>
      </c>
      <c r="N190" t="s">
        <v>110</v>
      </c>
      <c r="S190" s="50" t="s">
        <v>1063</v>
      </c>
    </row>
    <row r="191" spans="1:19" ht="12.75" hidden="1">
      <c r="A191" s="50" t="s">
        <v>616</v>
      </c>
      <c r="B191" t="s">
        <v>550</v>
      </c>
      <c r="C191" s="50" t="s">
        <v>23</v>
      </c>
      <c r="D191" s="50" t="s">
        <v>95</v>
      </c>
      <c r="E191" t="e">
        <f t="shared" si="11"/>
        <v>#N/A</v>
      </c>
      <c r="F191" s="61">
        <f t="shared" si="12"/>
        <v>0</v>
      </c>
      <c r="G191">
        <f t="shared" si="10"/>
        <v>0</v>
      </c>
      <c r="H191">
        <f t="shared" si="9"/>
        <v>0</v>
      </c>
      <c r="N191" t="s">
        <v>110</v>
      </c>
      <c r="S191" s="50" t="s">
        <v>1063</v>
      </c>
    </row>
    <row r="192" spans="1:19" ht="12.75" hidden="1">
      <c r="A192" s="50" t="s">
        <v>617</v>
      </c>
      <c r="B192" t="s">
        <v>551</v>
      </c>
      <c r="C192" s="50" t="s">
        <v>23</v>
      </c>
      <c r="D192" s="50" t="s">
        <v>95</v>
      </c>
      <c r="E192" t="e">
        <f t="shared" si="11"/>
        <v>#N/A</v>
      </c>
      <c r="F192" s="61">
        <f t="shared" si="12"/>
        <v>0</v>
      </c>
      <c r="G192">
        <f t="shared" si="10"/>
        <v>0</v>
      </c>
      <c r="H192">
        <f t="shared" si="9"/>
        <v>0</v>
      </c>
      <c r="N192" t="s">
        <v>110</v>
      </c>
      <c r="S192" s="50" t="s">
        <v>1063</v>
      </c>
    </row>
    <row r="193" spans="1:19" ht="12.75" hidden="1">
      <c r="A193" s="50" t="s">
        <v>618</v>
      </c>
      <c r="B193" t="s">
        <v>552</v>
      </c>
      <c r="C193" s="50" t="s">
        <v>23</v>
      </c>
      <c r="D193" s="50" t="s">
        <v>95</v>
      </c>
      <c r="E193" t="e">
        <f t="shared" si="11"/>
        <v>#N/A</v>
      </c>
      <c r="F193" s="61">
        <f t="shared" si="12"/>
        <v>0</v>
      </c>
      <c r="G193">
        <f t="shared" si="10"/>
        <v>0</v>
      </c>
      <c r="H193">
        <f t="shared" si="9"/>
        <v>0</v>
      </c>
      <c r="N193" t="s">
        <v>110</v>
      </c>
      <c r="S193" s="50" t="s">
        <v>1063</v>
      </c>
    </row>
    <row r="194" spans="1:19" ht="12.75" hidden="1">
      <c r="A194" s="50" t="s">
        <v>619</v>
      </c>
      <c r="B194" t="s">
        <v>553</v>
      </c>
      <c r="C194" s="50" t="s">
        <v>23</v>
      </c>
      <c r="D194" s="50" t="s">
        <v>95</v>
      </c>
      <c r="E194" t="e">
        <f t="shared" si="11"/>
        <v>#N/A</v>
      </c>
      <c r="F194" s="61">
        <f t="shared" si="12"/>
        <v>0</v>
      </c>
      <c r="G194">
        <f t="shared" si="10"/>
        <v>0</v>
      </c>
      <c r="H194">
        <f t="shared" si="9"/>
        <v>0</v>
      </c>
      <c r="N194" t="s">
        <v>110</v>
      </c>
      <c r="S194" s="50" t="s">
        <v>1063</v>
      </c>
    </row>
    <row r="195" spans="1:19" ht="12.75" hidden="1">
      <c r="A195" s="50" t="s">
        <v>620</v>
      </c>
      <c r="B195" t="s">
        <v>554</v>
      </c>
      <c r="C195" s="50" t="s">
        <v>23</v>
      </c>
      <c r="D195" s="50" t="s">
        <v>95</v>
      </c>
      <c r="E195" t="e">
        <f t="shared" si="11"/>
        <v>#N/A</v>
      </c>
      <c r="F195" s="61">
        <f t="shared" si="12"/>
        <v>0</v>
      </c>
      <c r="G195">
        <f t="shared" si="10"/>
        <v>0</v>
      </c>
      <c r="H195">
        <f t="shared" si="9"/>
        <v>0</v>
      </c>
      <c r="N195" t="s">
        <v>110</v>
      </c>
      <c r="S195" s="50" t="s">
        <v>1063</v>
      </c>
    </row>
    <row r="196" spans="1:19" ht="12.75" hidden="1">
      <c r="A196" s="50" t="s">
        <v>621</v>
      </c>
      <c r="B196" t="s">
        <v>555</v>
      </c>
      <c r="C196" s="50" t="s">
        <v>23</v>
      </c>
      <c r="D196" s="50" t="s">
        <v>95</v>
      </c>
      <c r="E196" t="e">
        <f t="shared" si="11"/>
        <v>#N/A</v>
      </c>
      <c r="F196" s="61">
        <f t="shared" si="12"/>
        <v>0</v>
      </c>
      <c r="G196">
        <f t="shared" si="10"/>
        <v>0</v>
      </c>
      <c r="H196">
        <f aca="true" t="shared" si="13" ref="H196:H209">IF(AND(C196="о",D196="п"),1,0)</f>
        <v>0</v>
      </c>
      <c r="N196" t="s">
        <v>110</v>
      </c>
      <c r="S196" s="50" t="s">
        <v>1063</v>
      </c>
    </row>
    <row r="197" spans="1:19" ht="12.75" hidden="1">
      <c r="A197" s="50" t="s">
        <v>622</v>
      </c>
      <c r="B197" t="s">
        <v>556</v>
      </c>
      <c r="C197" s="50" t="s">
        <v>23</v>
      </c>
      <c r="D197" s="50" t="s">
        <v>95</v>
      </c>
      <c r="E197" t="e">
        <f t="shared" si="11"/>
        <v>#N/A</v>
      </c>
      <c r="F197" s="61">
        <f t="shared" si="12"/>
        <v>0</v>
      </c>
      <c r="G197">
        <f aca="true" t="shared" si="14" ref="G197:G209">H197*F197</f>
        <v>0</v>
      </c>
      <c r="H197">
        <f t="shared" si="13"/>
        <v>0</v>
      </c>
      <c r="N197" t="s">
        <v>110</v>
      </c>
      <c r="S197" s="50" t="s">
        <v>1063</v>
      </c>
    </row>
    <row r="198" spans="1:19" ht="12.75" hidden="1">
      <c r="A198" s="50" t="s">
        <v>623</v>
      </c>
      <c r="B198" t="s">
        <v>557</v>
      </c>
      <c r="C198" s="50" t="s">
        <v>23</v>
      </c>
      <c r="D198" s="50" t="s">
        <v>95</v>
      </c>
      <c r="E198" t="e">
        <f t="shared" si="11"/>
        <v>#N/A</v>
      </c>
      <c r="F198" s="61">
        <f t="shared" si="12"/>
        <v>0</v>
      </c>
      <c r="G198">
        <f t="shared" si="14"/>
        <v>0</v>
      </c>
      <c r="H198">
        <f t="shared" si="13"/>
        <v>0</v>
      </c>
      <c r="N198" t="s">
        <v>110</v>
      </c>
      <c r="S198" s="50" t="s">
        <v>1063</v>
      </c>
    </row>
    <row r="199" spans="1:19" ht="12.75" hidden="1">
      <c r="A199" s="50" t="s">
        <v>624</v>
      </c>
      <c r="B199" t="s">
        <v>558</v>
      </c>
      <c r="C199" s="50" t="s">
        <v>23</v>
      </c>
      <c r="D199" s="50" t="s">
        <v>95</v>
      </c>
      <c r="E199" t="e">
        <f t="shared" si="11"/>
        <v>#N/A</v>
      </c>
      <c r="F199" s="61">
        <f t="shared" si="12"/>
        <v>0</v>
      </c>
      <c r="G199">
        <f t="shared" si="14"/>
        <v>0</v>
      </c>
      <c r="H199">
        <f t="shared" si="13"/>
        <v>0</v>
      </c>
      <c r="N199" t="s">
        <v>110</v>
      </c>
      <c r="S199" s="50" t="s">
        <v>1063</v>
      </c>
    </row>
    <row r="200" spans="1:19" ht="12.75" hidden="1">
      <c r="A200" s="50" t="s">
        <v>625</v>
      </c>
      <c r="B200" t="s">
        <v>559</v>
      </c>
      <c r="C200" s="50" t="s">
        <v>23</v>
      </c>
      <c r="D200" s="50" t="s">
        <v>95</v>
      </c>
      <c r="E200" t="e">
        <f t="shared" si="11"/>
        <v>#N/A</v>
      </c>
      <c r="F200" s="61">
        <f t="shared" si="12"/>
        <v>0</v>
      </c>
      <c r="G200">
        <f t="shared" si="14"/>
        <v>0</v>
      </c>
      <c r="H200">
        <f t="shared" si="13"/>
        <v>0</v>
      </c>
      <c r="N200" t="s">
        <v>110</v>
      </c>
      <c r="S200" s="50" t="s">
        <v>1063</v>
      </c>
    </row>
    <row r="201" spans="1:19" ht="12.75" hidden="1">
      <c r="A201" s="50" t="s">
        <v>626</v>
      </c>
      <c r="B201" t="s">
        <v>560</v>
      </c>
      <c r="C201" s="50" t="s">
        <v>23</v>
      </c>
      <c r="D201" s="50" t="s">
        <v>95</v>
      </c>
      <c r="E201" t="e">
        <f t="shared" si="11"/>
        <v>#N/A</v>
      </c>
      <c r="F201" s="61">
        <f t="shared" si="12"/>
        <v>0</v>
      </c>
      <c r="G201">
        <f t="shared" si="14"/>
        <v>0</v>
      </c>
      <c r="H201">
        <f t="shared" si="13"/>
        <v>0</v>
      </c>
      <c r="N201" t="s">
        <v>110</v>
      </c>
      <c r="S201" s="50" t="s">
        <v>1063</v>
      </c>
    </row>
    <row r="202" spans="1:19" ht="12.75" hidden="1">
      <c r="A202" s="50" t="s">
        <v>627</v>
      </c>
      <c r="B202" t="s">
        <v>561</v>
      </c>
      <c r="C202" s="50" t="s">
        <v>23</v>
      </c>
      <c r="D202" s="50" t="s">
        <v>95</v>
      </c>
      <c r="E202" t="e">
        <f t="shared" si="11"/>
        <v>#N/A</v>
      </c>
      <c r="F202" s="61">
        <f t="shared" si="12"/>
        <v>0</v>
      </c>
      <c r="G202">
        <f t="shared" si="14"/>
        <v>0</v>
      </c>
      <c r="H202">
        <f t="shared" si="13"/>
        <v>0</v>
      </c>
      <c r="N202" t="s">
        <v>110</v>
      </c>
      <c r="S202" s="50" t="s">
        <v>1063</v>
      </c>
    </row>
    <row r="203" spans="1:19" ht="12.75" hidden="1">
      <c r="A203" s="50" t="s">
        <v>628</v>
      </c>
      <c r="B203" t="s">
        <v>562</v>
      </c>
      <c r="C203" s="50" t="s">
        <v>23</v>
      </c>
      <c r="D203" s="50" t="s">
        <v>95</v>
      </c>
      <c r="E203" t="e">
        <f t="shared" si="11"/>
        <v>#N/A</v>
      </c>
      <c r="F203" s="61">
        <f t="shared" si="12"/>
        <v>0</v>
      </c>
      <c r="G203">
        <f t="shared" si="14"/>
        <v>0</v>
      </c>
      <c r="H203">
        <f t="shared" si="13"/>
        <v>0</v>
      </c>
      <c r="N203" t="s">
        <v>110</v>
      </c>
      <c r="S203" s="50" t="s">
        <v>1063</v>
      </c>
    </row>
    <row r="204" spans="1:19" ht="12.75" hidden="1">
      <c r="A204" s="50" t="s">
        <v>629</v>
      </c>
      <c r="B204" t="s">
        <v>563</v>
      </c>
      <c r="C204" s="50" t="s">
        <v>23</v>
      </c>
      <c r="D204" s="50" t="s">
        <v>95</v>
      </c>
      <c r="E204" t="e">
        <f t="shared" si="11"/>
        <v>#N/A</v>
      </c>
      <c r="F204" s="61">
        <f t="shared" si="12"/>
        <v>0</v>
      </c>
      <c r="G204">
        <f t="shared" si="14"/>
        <v>0</v>
      </c>
      <c r="H204">
        <f t="shared" si="13"/>
        <v>0</v>
      </c>
      <c r="I204" s="61"/>
      <c r="J204" s="61"/>
      <c r="K204" s="61"/>
      <c r="L204" s="61"/>
      <c r="M204" s="61"/>
      <c r="N204" t="s">
        <v>110</v>
      </c>
      <c r="S204" s="50" t="s">
        <v>1063</v>
      </c>
    </row>
    <row r="205" spans="1:19" s="49" customFormat="1" ht="12.75" hidden="1">
      <c r="A205" s="51" t="s">
        <v>630</v>
      </c>
      <c r="B205" s="49" t="s">
        <v>564</v>
      </c>
      <c r="C205" s="51" t="s">
        <v>23</v>
      </c>
      <c r="D205" s="51" t="s">
        <v>95</v>
      </c>
      <c r="E205" s="49" t="e">
        <f>SUM(E180:E204)</f>
        <v>#N/A</v>
      </c>
      <c r="F205" s="61">
        <f t="shared" si="12"/>
        <v>0</v>
      </c>
      <c r="G205">
        <f t="shared" si="14"/>
        <v>0</v>
      </c>
      <c r="H205">
        <f t="shared" si="13"/>
        <v>0</v>
      </c>
      <c r="I205" s="49" t="s">
        <v>110</v>
      </c>
      <c r="S205" s="49" t="s">
        <v>1064</v>
      </c>
    </row>
    <row r="206" spans="1:13" ht="12.75" hidden="1">
      <c r="A206" s="115" t="s">
        <v>586</v>
      </c>
      <c r="B206" t="s">
        <v>859</v>
      </c>
      <c r="C206" s="115" t="s">
        <v>23</v>
      </c>
      <c r="D206" s="115" t="s">
        <v>95</v>
      </c>
      <c r="E206" t="e">
        <f>'12-ЖС'!O50</f>
        <v>#N/A</v>
      </c>
      <c r="F206" s="116">
        <f t="shared" si="12"/>
        <v>0</v>
      </c>
      <c r="G206">
        <f t="shared" si="14"/>
        <v>0</v>
      </c>
      <c r="H206">
        <f t="shared" si="13"/>
        <v>0</v>
      </c>
      <c r="M206" t="s">
        <v>110</v>
      </c>
    </row>
    <row r="207" spans="1:13" ht="12.75" hidden="1">
      <c r="A207" s="115" t="s">
        <v>587</v>
      </c>
      <c r="B207" t="s">
        <v>861</v>
      </c>
      <c r="C207" s="115" t="s">
        <v>23</v>
      </c>
      <c r="D207" s="115" t="s">
        <v>95</v>
      </c>
      <c r="E207" t="e">
        <f>'12-ЖС'!O51</f>
        <v>#N/A</v>
      </c>
      <c r="F207" s="116">
        <f t="shared" si="12"/>
        <v>0</v>
      </c>
      <c r="G207">
        <f t="shared" si="14"/>
        <v>0</v>
      </c>
      <c r="H207">
        <f t="shared" si="13"/>
        <v>0</v>
      </c>
      <c r="M207" t="s">
        <v>110</v>
      </c>
    </row>
    <row r="208" spans="1:13" ht="12.75" hidden="1">
      <c r="A208" s="115" t="s">
        <v>588</v>
      </c>
      <c r="B208" t="s">
        <v>863</v>
      </c>
      <c r="C208" s="115" t="s">
        <v>23</v>
      </c>
      <c r="D208" s="115" t="s">
        <v>95</v>
      </c>
      <c r="E208" t="e">
        <f>'12-ЖС'!O52</f>
        <v>#N/A</v>
      </c>
      <c r="F208" s="116">
        <f t="shared" si="12"/>
        <v>0</v>
      </c>
      <c r="G208">
        <f t="shared" si="14"/>
        <v>0</v>
      </c>
      <c r="H208">
        <f t="shared" si="13"/>
        <v>0</v>
      </c>
      <c r="M208" t="s">
        <v>110</v>
      </c>
    </row>
    <row r="209" spans="1:13" ht="12.75" hidden="1">
      <c r="A209" s="115" t="s">
        <v>589</v>
      </c>
      <c r="B209" t="s">
        <v>864</v>
      </c>
      <c r="C209" s="115" t="s">
        <v>23</v>
      </c>
      <c r="D209" s="115" t="s">
        <v>95</v>
      </c>
      <c r="E209" t="e">
        <f>'12-ЖС'!O53</f>
        <v>#N/A</v>
      </c>
      <c r="F209" s="116">
        <f t="shared" si="12"/>
        <v>0</v>
      </c>
      <c r="G209">
        <f t="shared" si="14"/>
        <v>0</v>
      </c>
      <c r="H209">
        <f t="shared" si="13"/>
        <v>0</v>
      </c>
      <c r="M209" t="s">
        <v>110</v>
      </c>
    </row>
    <row r="210" spans="1:13" ht="12.75" hidden="1">
      <c r="A210" s="117" t="s">
        <v>715</v>
      </c>
      <c r="B210" s="118" t="s">
        <v>716</v>
      </c>
      <c r="C210" s="117" t="s">
        <v>393</v>
      </c>
      <c r="D210" s="117" t="s">
        <v>95</v>
      </c>
      <c r="E210" s="118">
        <f>'12-ЖС'!G50</f>
        <v>0</v>
      </c>
      <c r="F210">
        <f>IF(E210=0,0,1)</f>
        <v>0</v>
      </c>
      <c r="G210">
        <f>F210*H210</f>
        <v>0</v>
      </c>
      <c r="H210" s="119">
        <v>45</v>
      </c>
      <c r="I210" s="118"/>
      <c r="J210" s="118"/>
      <c r="K210" s="118"/>
      <c r="L210" s="118"/>
      <c r="M210" s="118"/>
    </row>
    <row r="211" spans="1:19" ht="12.75" hidden="1">
      <c r="A211" s="50" t="s">
        <v>1080</v>
      </c>
      <c r="B211" s="50" t="s">
        <v>735</v>
      </c>
      <c r="C211" s="50" t="s">
        <v>23</v>
      </c>
      <c r="D211" s="50" t="s">
        <v>93</v>
      </c>
      <c r="E211">
        <f>ОКОНЧАНИЕ!A3</f>
        <v>0</v>
      </c>
      <c r="F211">
        <f>IF(E211=0,0,1)</f>
        <v>0</v>
      </c>
      <c r="S211" t="s">
        <v>100</v>
      </c>
    </row>
    <row r="212" spans="1:20" ht="12.75" hidden="1">
      <c r="A212" s="50" t="s">
        <v>1081</v>
      </c>
      <c r="B212" s="50" t="s">
        <v>1079</v>
      </c>
      <c r="C212" s="50" t="s">
        <v>23</v>
      </c>
      <c r="D212" s="50" t="s">
        <v>93</v>
      </c>
      <c r="E212">
        <f>ОКОНЧАНИЕ!B5</f>
        <v>0</v>
      </c>
      <c r="F212">
        <f>IF(E212=0,0,1)</f>
        <v>0</v>
      </c>
      <c r="S212" t="s">
        <v>1022</v>
      </c>
      <c r="T212" t="s">
        <v>745</v>
      </c>
    </row>
    <row r="213" spans="1:19" s="49" customFormat="1" ht="12.75" hidden="1">
      <c r="A213" s="51" t="s">
        <v>1082</v>
      </c>
      <c r="B213" s="51" t="s">
        <v>736</v>
      </c>
      <c r="C213" s="51" t="s">
        <v>23</v>
      </c>
      <c r="D213" s="51" t="s">
        <v>93</v>
      </c>
      <c r="E213" s="49">
        <f>ОКОНЧАНИЕ!A8</f>
        <v>0</v>
      </c>
      <c r="F213" s="49">
        <f>IF(E213=0,0,1)</f>
        <v>0</v>
      </c>
      <c r="S213" s="49" t="s">
        <v>100</v>
      </c>
    </row>
    <row r="214" spans="1:8" ht="12.75" hidden="1">
      <c r="A214" s="50" t="s">
        <v>775</v>
      </c>
      <c r="B214" s="50" t="s">
        <v>782</v>
      </c>
      <c r="C214" s="50" t="s">
        <v>46</v>
      </c>
      <c r="D214" s="50" t="s">
        <v>93</v>
      </c>
      <c r="E214">
        <f>'1-общие вопросы'!B13</f>
        <v>0</v>
      </c>
      <c r="F214">
        <f aca="true" t="shared" si="15" ref="F214:F230">IF(E214=0,0,1)</f>
        <v>0</v>
      </c>
      <c r="G214">
        <f aca="true" t="shared" si="16" ref="G214:G220">H214*F214</f>
        <v>0</v>
      </c>
      <c r="H214">
        <f aca="true" t="shared" si="17" ref="H214:H220">IF(AND(C214="о",D214="п"),1,0)</f>
        <v>0</v>
      </c>
    </row>
    <row r="215" spans="1:8" ht="12.75" hidden="1">
      <c r="A215" s="50" t="s">
        <v>776</v>
      </c>
      <c r="B215" s="50" t="s">
        <v>635</v>
      </c>
      <c r="C215" s="50" t="s">
        <v>46</v>
      </c>
      <c r="D215" s="50" t="s">
        <v>93</v>
      </c>
      <c r="E215">
        <f>'1-общие вопросы'!B14</f>
        <v>0</v>
      </c>
      <c r="F215">
        <f t="shared" si="15"/>
        <v>0</v>
      </c>
      <c r="G215">
        <f t="shared" si="16"/>
        <v>0</v>
      </c>
      <c r="H215">
        <f t="shared" si="17"/>
        <v>0</v>
      </c>
    </row>
    <row r="216" spans="1:8" ht="14.25" customHeight="1" hidden="1">
      <c r="A216" s="50" t="s">
        <v>777</v>
      </c>
      <c r="B216" s="50" t="s">
        <v>783</v>
      </c>
      <c r="C216" s="50" t="s">
        <v>23</v>
      </c>
      <c r="D216" s="50" t="s">
        <v>93</v>
      </c>
      <c r="E216">
        <f>'1-общие вопросы'!C17</f>
        <v>0</v>
      </c>
      <c r="F216">
        <f t="shared" si="15"/>
        <v>0</v>
      </c>
      <c r="G216">
        <f t="shared" si="16"/>
        <v>0</v>
      </c>
      <c r="H216">
        <f t="shared" si="17"/>
        <v>1</v>
      </c>
    </row>
    <row r="217" spans="1:8" ht="14.25" customHeight="1" hidden="1">
      <c r="A217" s="50" t="s">
        <v>778</v>
      </c>
      <c r="B217" s="50" t="s">
        <v>784</v>
      </c>
      <c r="C217" s="50" t="s">
        <v>23</v>
      </c>
      <c r="D217" s="50" t="s">
        <v>93</v>
      </c>
      <c r="E217">
        <f>'1-общие вопросы'!C18</f>
        <v>0</v>
      </c>
      <c r="F217">
        <f t="shared" si="15"/>
        <v>0</v>
      </c>
      <c r="G217">
        <f t="shared" si="16"/>
        <v>0</v>
      </c>
      <c r="H217">
        <f t="shared" si="17"/>
        <v>1</v>
      </c>
    </row>
    <row r="218" spans="1:8" ht="12.75" hidden="1">
      <c r="A218" s="50" t="s">
        <v>779</v>
      </c>
      <c r="B218" s="50" t="s">
        <v>785</v>
      </c>
      <c r="C218" s="50" t="s">
        <v>46</v>
      </c>
      <c r="D218" s="50" t="s">
        <v>93</v>
      </c>
      <c r="E218">
        <f>'1-общие вопросы'!C19</f>
        <v>0</v>
      </c>
      <c r="F218">
        <f t="shared" si="15"/>
        <v>0</v>
      </c>
      <c r="G218">
        <f t="shared" si="16"/>
        <v>0</v>
      </c>
      <c r="H218">
        <f t="shared" si="17"/>
        <v>0</v>
      </c>
    </row>
    <row r="219" spans="1:8" ht="12.75" hidden="1">
      <c r="A219" s="50" t="s">
        <v>780</v>
      </c>
      <c r="B219" s="50" t="s">
        <v>786</v>
      </c>
      <c r="C219" s="50" t="s">
        <v>46</v>
      </c>
      <c r="D219" s="50" t="s">
        <v>93</v>
      </c>
      <c r="E219">
        <f>'1-общие вопросы'!C20</f>
        <v>0</v>
      </c>
      <c r="F219">
        <f t="shared" si="15"/>
        <v>0</v>
      </c>
      <c r="G219">
        <f t="shared" si="16"/>
        <v>0</v>
      </c>
      <c r="H219">
        <f t="shared" si="17"/>
        <v>0</v>
      </c>
    </row>
    <row r="220" spans="1:8" ht="12.75" hidden="1">
      <c r="A220" s="50" t="s">
        <v>781</v>
      </c>
      <c r="B220" s="50" t="s">
        <v>787</v>
      </c>
      <c r="C220" s="50" t="s">
        <v>46</v>
      </c>
      <c r="D220" s="50" t="s">
        <v>93</v>
      </c>
      <c r="E220">
        <f>'1-общие вопросы'!C21</f>
        <v>0</v>
      </c>
      <c r="F220">
        <f t="shared" si="15"/>
        <v>0</v>
      </c>
      <c r="G220">
        <f t="shared" si="16"/>
        <v>0</v>
      </c>
      <c r="H220">
        <f t="shared" si="17"/>
        <v>0</v>
      </c>
    </row>
    <row r="221" spans="1:8" ht="12.75" hidden="1">
      <c r="A221" s="50" t="s">
        <v>788</v>
      </c>
      <c r="B221" s="50" t="s">
        <v>797</v>
      </c>
      <c r="C221" s="50" t="s">
        <v>23</v>
      </c>
      <c r="D221" s="50" t="s">
        <v>93</v>
      </c>
      <c r="E221">
        <f>'1-общие вопросы'!B23</f>
        <v>0</v>
      </c>
      <c r="F221">
        <f t="shared" si="15"/>
        <v>0</v>
      </c>
      <c r="G221">
        <f aca="true" t="shared" si="18" ref="G221:G230">H221*F221</f>
        <v>0</v>
      </c>
      <c r="H221">
        <f aca="true" t="shared" si="19" ref="H221:H230">IF(AND(C221="о",D221="п"),1,0)</f>
        <v>1</v>
      </c>
    </row>
    <row r="222" spans="1:8" ht="12.75" hidden="1">
      <c r="A222" s="50" t="s">
        <v>789</v>
      </c>
      <c r="B222" s="50" t="s">
        <v>798</v>
      </c>
      <c r="C222" s="50" t="s">
        <v>23</v>
      </c>
      <c r="D222" s="50" t="s">
        <v>93</v>
      </c>
      <c r="E222">
        <f>'1-общие вопросы'!B25</f>
        <v>0</v>
      </c>
      <c r="F222">
        <f t="shared" si="15"/>
        <v>0</v>
      </c>
      <c r="G222">
        <f t="shared" si="18"/>
        <v>0</v>
      </c>
      <c r="H222">
        <f t="shared" si="19"/>
        <v>1</v>
      </c>
    </row>
    <row r="223" spans="1:8" ht="12.75" hidden="1">
      <c r="A223" s="50" t="s">
        <v>790</v>
      </c>
      <c r="B223" s="50" t="s">
        <v>168</v>
      </c>
      <c r="C223" s="50" t="s">
        <v>23</v>
      </c>
      <c r="D223" s="50" t="s">
        <v>93</v>
      </c>
      <c r="E223">
        <f>'1-общие вопросы'!B26</f>
        <v>0</v>
      </c>
      <c r="F223">
        <f t="shared" si="15"/>
        <v>0</v>
      </c>
      <c r="G223">
        <f t="shared" si="18"/>
        <v>0</v>
      </c>
      <c r="H223">
        <f t="shared" si="19"/>
        <v>1</v>
      </c>
    </row>
    <row r="224" spans="1:8" ht="12.75" hidden="1">
      <c r="A224" s="50" t="s">
        <v>791</v>
      </c>
      <c r="B224" s="50" t="s">
        <v>169</v>
      </c>
      <c r="C224" s="50" t="s">
        <v>23</v>
      </c>
      <c r="D224" s="50" t="s">
        <v>93</v>
      </c>
      <c r="E224">
        <f>'1-общие вопросы'!B27</f>
        <v>0</v>
      </c>
      <c r="F224">
        <f t="shared" si="15"/>
        <v>0</v>
      </c>
      <c r="G224">
        <f t="shared" si="18"/>
        <v>0</v>
      </c>
      <c r="H224">
        <f t="shared" si="19"/>
        <v>1</v>
      </c>
    </row>
    <row r="225" spans="1:8" ht="12.75" hidden="1">
      <c r="A225" s="50" t="s">
        <v>792</v>
      </c>
      <c r="B225" s="50" t="s">
        <v>170</v>
      </c>
      <c r="C225" s="50" t="s">
        <v>23</v>
      </c>
      <c r="D225" s="50" t="s">
        <v>93</v>
      </c>
      <c r="E225">
        <f>'1-общие вопросы'!B28</f>
        <v>0</v>
      </c>
      <c r="F225">
        <f t="shared" si="15"/>
        <v>0</v>
      </c>
      <c r="G225">
        <f t="shared" si="18"/>
        <v>0</v>
      </c>
      <c r="H225">
        <f t="shared" si="19"/>
        <v>1</v>
      </c>
    </row>
    <row r="226" spans="1:8" ht="12.75" hidden="1">
      <c r="A226" s="50" t="s">
        <v>793</v>
      </c>
      <c r="B226" s="50" t="s">
        <v>704</v>
      </c>
      <c r="C226" s="50" t="s">
        <v>23</v>
      </c>
      <c r="D226" s="50" t="s">
        <v>93</v>
      </c>
      <c r="E226">
        <f>'1-общие вопросы'!B29</f>
        <v>0</v>
      </c>
      <c r="F226">
        <f t="shared" si="15"/>
        <v>0</v>
      </c>
      <c r="G226">
        <f t="shared" si="18"/>
        <v>0</v>
      </c>
      <c r="H226">
        <f t="shared" si="19"/>
        <v>1</v>
      </c>
    </row>
    <row r="227" spans="1:8" ht="12.75" hidden="1">
      <c r="A227" s="50" t="s">
        <v>794</v>
      </c>
      <c r="B227" s="50" t="s">
        <v>707</v>
      </c>
      <c r="C227" s="50" t="s">
        <v>23</v>
      </c>
      <c r="D227" s="50" t="s">
        <v>93</v>
      </c>
      <c r="E227">
        <f>'1-общие вопросы'!B30</f>
        <v>0</v>
      </c>
      <c r="F227">
        <f t="shared" si="15"/>
        <v>0</v>
      </c>
      <c r="G227">
        <f t="shared" si="18"/>
        <v>0</v>
      </c>
      <c r="H227">
        <f t="shared" si="19"/>
        <v>1</v>
      </c>
    </row>
    <row r="228" spans="1:8" ht="12.75" hidden="1">
      <c r="A228" s="50" t="s">
        <v>795</v>
      </c>
      <c r="B228" s="50" t="s">
        <v>171</v>
      </c>
      <c r="C228" s="50" t="s">
        <v>23</v>
      </c>
      <c r="D228" s="50" t="s">
        <v>93</v>
      </c>
      <c r="E228">
        <f>'1-общие вопросы'!B32</f>
        <v>0</v>
      </c>
      <c r="F228">
        <f t="shared" si="15"/>
        <v>0</v>
      </c>
      <c r="G228">
        <f t="shared" si="18"/>
        <v>0</v>
      </c>
      <c r="H228">
        <f t="shared" si="19"/>
        <v>1</v>
      </c>
    </row>
    <row r="229" spans="1:8" ht="12.75" hidden="1">
      <c r="A229" s="50" t="s">
        <v>796</v>
      </c>
      <c r="B229" s="50" t="s">
        <v>173</v>
      </c>
      <c r="C229" s="50" t="s">
        <v>46</v>
      </c>
      <c r="D229" s="50" t="s">
        <v>93</v>
      </c>
      <c r="E229">
        <f>'1-общие вопросы'!B33</f>
        <v>0</v>
      </c>
      <c r="F229">
        <f t="shared" si="15"/>
        <v>0</v>
      </c>
      <c r="G229">
        <f t="shared" si="18"/>
        <v>0</v>
      </c>
      <c r="H229">
        <f t="shared" si="19"/>
        <v>0</v>
      </c>
    </row>
    <row r="230" spans="1:8" s="49" customFormat="1" ht="12.75" hidden="1">
      <c r="A230" s="51" t="s">
        <v>172</v>
      </c>
      <c r="B230" s="51" t="s">
        <v>174</v>
      </c>
      <c r="C230" s="51" t="s">
        <v>46</v>
      </c>
      <c r="D230" s="51" t="s">
        <v>93</v>
      </c>
      <c r="E230" s="49">
        <f>'1-общие вопросы'!B34</f>
        <v>0</v>
      </c>
      <c r="F230" s="49">
        <f t="shared" si="15"/>
        <v>0</v>
      </c>
      <c r="G230" s="49">
        <f t="shared" si="18"/>
        <v>0</v>
      </c>
      <c r="H230" s="49">
        <f t="shared" si="19"/>
        <v>0</v>
      </c>
    </row>
    <row r="231" spans="1:8" ht="12.75" hidden="1">
      <c r="A231" s="50" t="s">
        <v>175</v>
      </c>
      <c r="B231" s="50" t="s">
        <v>1106</v>
      </c>
      <c r="C231" s="50" t="s">
        <v>23</v>
      </c>
      <c r="D231" s="50" t="s">
        <v>93</v>
      </c>
      <c r="E231" t="e">
        <f>'3-квалификация'!C8</f>
        <v>#N/A</v>
      </c>
      <c r="F231" s="116">
        <f aca="true" t="shared" si="20" ref="F231:F294">IF(ISERROR(E231),0,1)</f>
        <v>0</v>
      </c>
      <c r="G231" s="129">
        <f>H231*F231</f>
        <v>0</v>
      </c>
      <c r="H231" s="129">
        <f>IF(AND(C231="о",D231="п"),1,0)</f>
        <v>1</v>
      </c>
    </row>
    <row r="232" spans="1:8" ht="12.75" hidden="1">
      <c r="A232" s="50" t="s">
        <v>176</v>
      </c>
      <c r="B232" s="50" t="s">
        <v>1107</v>
      </c>
      <c r="C232" s="50" t="s">
        <v>23</v>
      </c>
      <c r="D232" s="50" t="s">
        <v>93</v>
      </c>
      <c r="E232" t="e">
        <f>'3-квалификация'!C9</f>
        <v>#N/A</v>
      </c>
      <c r="F232" s="116">
        <f t="shared" si="20"/>
        <v>0</v>
      </c>
      <c r="G232" s="61">
        <f aca="true" t="shared" si="21" ref="G232:G240">H232*F232</f>
        <v>0</v>
      </c>
      <c r="H232" s="61">
        <f aca="true" t="shared" si="22" ref="H232:H240">IF(AND(C232="о",D232="п"),1,0)</f>
        <v>1</v>
      </c>
    </row>
    <row r="233" spans="1:8" ht="12.75" hidden="1">
      <c r="A233" s="50" t="s">
        <v>177</v>
      </c>
      <c r="B233" s="50" t="s">
        <v>1108</v>
      </c>
      <c r="C233" s="50" t="s">
        <v>23</v>
      </c>
      <c r="D233" s="50" t="s">
        <v>93</v>
      </c>
      <c r="E233" t="e">
        <f>'3-квалификация'!C10</f>
        <v>#N/A</v>
      </c>
      <c r="F233" s="116">
        <f t="shared" si="20"/>
        <v>0</v>
      </c>
      <c r="G233" s="61">
        <f t="shared" si="21"/>
        <v>0</v>
      </c>
      <c r="H233" s="61">
        <f t="shared" si="22"/>
        <v>1</v>
      </c>
    </row>
    <row r="234" spans="1:8" ht="12.75" hidden="1">
      <c r="A234" s="50" t="s">
        <v>178</v>
      </c>
      <c r="B234" s="50" t="s">
        <v>1109</v>
      </c>
      <c r="C234" s="50" t="s">
        <v>23</v>
      </c>
      <c r="D234" s="50" t="s">
        <v>93</v>
      </c>
      <c r="E234" t="e">
        <f>'3-квалификация'!C11</f>
        <v>#N/A</v>
      </c>
      <c r="F234" s="116">
        <f t="shared" si="20"/>
        <v>0</v>
      </c>
      <c r="G234" s="61">
        <f t="shared" si="21"/>
        <v>0</v>
      </c>
      <c r="H234" s="61">
        <f t="shared" si="22"/>
        <v>1</v>
      </c>
    </row>
    <row r="235" spans="1:8" ht="12.75" hidden="1">
      <c r="A235" s="50" t="s">
        <v>179</v>
      </c>
      <c r="B235" s="50" t="s">
        <v>1110</v>
      </c>
      <c r="C235" s="50" t="s">
        <v>23</v>
      </c>
      <c r="D235" s="50" t="s">
        <v>93</v>
      </c>
      <c r="E235" t="e">
        <f>'3-квалификация'!C12</f>
        <v>#N/A</v>
      </c>
      <c r="F235" s="116">
        <f t="shared" si="20"/>
        <v>0</v>
      </c>
      <c r="G235" s="61">
        <f t="shared" si="21"/>
        <v>0</v>
      </c>
      <c r="H235" s="61">
        <f t="shared" si="22"/>
        <v>1</v>
      </c>
    </row>
    <row r="236" spans="1:8" ht="12.75" hidden="1">
      <c r="A236" s="50" t="s">
        <v>180</v>
      </c>
      <c r="B236" s="50" t="s">
        <v>1111</v>
      </c>
      <c r="C236" s="50" t="s">
        <v>23</v>
      </c>
      <c r="D236" s="50" t="s">
        <v>93</v>
      </c>
      <c r="E236" t="e">
        <f>'3-квалификация'!C13</f>
        <v>#N/A</v>
      </c>
      <c r="F236" s="116">
        <f t="shared" si="20"/>
        <v>0</v>
      </c>
      <c r="G236" s="61">
        <f t="shared" si="21"/>
        <v>0</v>
      </c>
      <c r="H236" s="61">
        <f t="shared" si="22"/>
        <v>1</v>
      </c>
    </row>
    <row r="237" spans="1:8" ht="12.75" hidden="1">
      <c r="A237" s="50" t="s">
        <v>181</v>
      </c>
      <c r="B237" s="50" t="s">
        <v>1112</v>
      </c>
      <c r="C237" s="50" t="s">
        <v>23</v>
      </c>
      <c r="D237" s="50" t="s">
        <v>93</v>
      </c>
      <c r="E237" t="e">
        <f>'3-квалификация'!C14</f>
        <v>#N/A</v>
      </c>
      <c r="F237" s="116">
        <f t="shared" si="20"/>
        <v>0</v>
      </c>
      <c r="G237" s="61">
        <f t="shared" si="21"/>
        <v>0</v>
      </c>
      <c r="H237" s="61">
        <f t="shared" si="22"/>
        <v>1</v>
      </c>
    </row>
    <row r="238" spans="1:8" ht="12.75" hidden="1">
      <c r="A238" s="50" t="s">
        <v>182</v>
      </c>
      <c r="B238" s="50" t="s">
        <v>1114</v>
      </c>
      <c r="C238" s="50" t="s">
        <v>23</v>
      </c>
      <c r="D238" s="50" t="s">
        <v>93</v>
      </c>
      <c r="E238" t="e">
        <f>'3-квалификация'!C15</f>
        <v>#N/A</v>
      </c>
      <c r="F238" s="116">
        <f t="shared" si="20"/>
        <v>0</v>
      </c>
      <c r="G238" s="61">
        <f t="shared" si="21"/>
        <v>0</v>
      </c>
      <c r="H238" s="61">
        <f t="shared" si="22"/>
        <v>1</v>
      </c>
    </row>
    <row r="239" spans="1:8" ht="12.75" hidden="1">
      <c r="A239" s="50" t="s">
        <v>183</v>
      </c>
      <c r="B239" s="50" t="s">
        <v>1113</v>
      </c>
      <c r="C239" s="50" t="s">
        <v>23</v>
      </c>
      <c r="D239" s="50" t="s">
        <v>93</v>
      </c>
      <c r="E239" t="e">
        <f>'3-квалификация'!C16</f>
        <v>#N/A</v>
      </c>
      <c r="F239" s="116">
        <f t="shared" si="20"/>
        <v>0</v>
      </c>
      <c r="G239" s="61">
        <f t="shared" si="21"/>
        <v>0</v>
      </c>
      <c r="H239" s="61">
        <f t="shared" si="22"/>
        <v>1</v>
      </c>
    </row>
    <row r="240" spans="1:8" s="49" customFormat="1" ht="12.75" hidden="1">
      <c r="A240" s="51" t="s">
        <v>184</v>
      </c>
      <c r="B240" s="51" t="s">
        <v>1115</v>
      </c>
      <c r="C240" s="51" t="s">
        <v>23</v>
      </c>
      <c r="D240" s="51" t="s">
        <v>93</v>
      </c>
      <c r="E240" s="49" t="e">
        <f>'3-квалификация'!C17</f>
        <v>#N/A</v>
      </c>
      <c r="F240" s="128">
        <f t="shared" si="20"/>
        <v>0</v>
      </c>
      <c r="G240" s="49">
        <f t="shared" si="21"/>
        <v>0</v>
      </c>
      <c r="H240" s="49">
        <f t="shared" si="22"/>
        <v>1</v>
      </c>
    </row>
    <row r="241" spans="1:8" ht="14.25" customHeight="1" hidden="1">
      <c r="A241" s="50" t="s">
        <v>185</v>
      </c>
      <c r="B241" s="50" t="s">
        <v>208</v>
      </c>
      <c r="C241" s="50" t="s">
        <v>23</v>
      </c>
      <c r="D241" s="50" t="s">
        <v>93</v>
      </c>
      <c r="E241" t="e">
        <f>'3п-позиция'!I5</f>
        <v>#N/A</v>
      </c>
      <c r="F241" s="116">
        <f t="shared" si="20"/>
        <v>0</v>
      </c>
      <c r="G241" s="129">
        <f>H241*F241</f>
        <v>0</v>
      </c>
      <c r="H241" s="129">
        <f>IF(AND(C241="о",D241="п"),1,0)</f>
        <v>1</v>
      </c>
    </row>
    <row r="242" spans="1:8" ht="12.75" hidden="1">
      <c r="A242" s="50" t="s">
        <v>186</v>
      </c>
      <c r="B242" s="50" t="s">
        <v>209</v>
      </c>
      <c r="C242" s="50" t="s">
        <v>23</v>
      </c>
      <c r="D242" s="50" t="s">
        <v>93</v>
      </c>
      <c r="E242" t="e">
        <f>'3п-позиция'!I6</f>
        <v>#N/A</v>
      </c>
      <c r="F242" s="116">
        <f t="shared" si="20"/>
        <v>0</v>
      </c>
      <c r="G242" s="61">
        <f aca="true" t="shared" si="23" ref="G242:G257">H242*F242</f>
        <v>0</v>
      </c>
      <c r="H242" s="61">
        <f aca="true" t="shared" si="24" ref="H242:H257">IF(AND(C242="о",D242="п"),1,0)</f>
        <v>1</v>
      </c>
    </row>
    <row r="243" spans="1:8" ht="12.75" hidden="1">
      <c r="A243" s="50" t="s">
        <v>187</v>
      </c>
      <c r="B243" s="50" t="s">
        <v>210</v>
      </c>
      <c r="C243" s="50" t="s">
        <v>23</v>
      </c>
      <c r="D243" s="50" t="s">
        <v>93</v>
      </c>
      <c r="E243" t="e">
        <f>'3п-позиция'!I7</f>
        <v>#N/A</v>
      </c>
      <c r="F243" s="116">
        <f t="shared" si="20"/>
        <v>0</v>
      </c>
      <c r="G243" s="61">
        <f t="shared" si="23"/>
        <v>0</v>
      </c>
      <c r="H243" s="61">
        <f t="shared" si="24"/>
        <v>1</v>
      </c>
    </row>
    <row r="244" spans="1:8" ht="12.75" hidden="1">
      <c r="A244" s="50" t="s">
        <v>188</v>
      </c>
      <c r="B244" s="50" t="s">
        <v>211</v>
      </c>
      <c r="C244" s="50" t="s">
        <v>23</v>
      </c>
      <c r="D244" s="50" t="s">
        <v>93</v>
      </c>
      <c r="E244" t="e">
        <f>'3п-позиция'!I8</f>
        <v>#N/A</v>
      </c>
      <c r="F244" s="116">
        <f t="shared" si="20"/>
        <v>0</v>
      </c>
      <c r="G244" s="61">
        <f t="shared" si="23"/>
        <v>0</v>
      </c>
      <c r="H244" s="61">
        <f t="shared" si="24"/>
        <v>1</v>
      </c>
    </row>
    <row r="245" spans="1:8" ht="12.75" hidden="1">
      <c r="A245" s="50" t="s">
        <v>189</v>
      </c>
      <c r="B245" s="50" t="s">
        <v>212</v>
      </c>
      <c r="C245" s="50" t="s">
        <v>23</v>
      </c>
      <c r="D245" s="50" t="s">
        <v>93</v>
      </c>
      <c r="E245" t="e">
        <f>'3п-позиция'!I9</f>
        <v>#N/A</v>
      </c>
      <c r="F245" s="116">
        <f t="shared" si="20"/>
        <v>0</v>
      </c>
      <c r="G245" s="61">
        <f t="shared" si="23"/>
        <v>0</v>
      </c>
      <c r="H245" s="61">
        <f t="shared" si="24"/>
        <v>1</v>
      </c>
    </row>
    <row r="246" spans="1:8" ht="12.75" hidden="1">
      <c r="A246" s="50" t="s">
        <v>190</v>
      </c>
      <c r="B246" s="50" t="s">
        <v>213</v>
      </c>
      <c r="C246" s="50" t="s">
        <v>23</v>
      </c>
      <c r="D246" s="50" t="s">
        <v>93</v>
      </c>
      <c r="E246" t="e">
        <f>'3п-позиция'!I10</f>
        <v>#N/A</v>
      </c>
      <c r="F246" s="116">
        <f t="shared" si="20"/>
        <v>0</v>
      </c>
      <c r="G246" s="61">
        <f t="shared" si="23"/>
        <v>0</v>
      </c>
      <c r="H246" s="61">
        <f t="shared" si="24"/>
        <v>1</v>
      </c>
    </row>
    <row r="247" spans="1:8" ht="12.75" hidden="1">
      <c r="A247" s="50" t="s">
        <v>191</v>
      </c>
      <c r="B247" s="50" t="s">
        <v>214</v>
      </c>
      <c r="C247" s="50" t="s">
        <v>23</v>
      </c>
      <c r="D247" s="50" t="s">
        <v>93</v>
      </c>
      <c r="E247" t="e">
        <f>'3п-позиция'!I11</f>
        <v>#N/A</v>
      </c>
      <c r="F247" s="116">
        <f t="shared" si="20"/>
        <v>0</v>
      </c>
      <c r="G247" s="61">
        <f t="shared" si="23"/>
        <v>0</v>
      </c>
      <c r="H247" s="61">
        <f t="shared" si="24"/>
        <v>1</v>
      </c>
    </row>
    <row r="248" spans="1:8" ht="12.75" hidden="1">
      <c r="A248" s="50" t="s">
        <v>192</v>
      </c>
      <c r="B248" s="50" t="s">
        <v>215</v>
      </c>
      <c r="C248" s="50" t="s">
        <v>23</v>
      </c>
      <c r="D248" s="50" t="s">
        <v>93</v>
      </c>
      <c r="E248" t="e">
        <f>'3п-позиция'!I12</f>
        <v>#N/A</v>
      </c>
      <c r="F248" s="116">
        <f t="shared" si="20"/>
        <v>0</v>
      </c>
      <c r="G248" s="61">
        <f t="shared" si="23"/>
        <v>0</v>
      </c>
      <c r="H248" s="61">
        <f t="shared" si="24"/>
        <v>1</v>
      </c>
    </row>
    <row r="249" spans="1:8" ht="12.75" hidden="1">
      <c r="A249" s="50" t="s">
        <v>193</v>
      </c>
      <c r="B249" s="50" t="s">
        <v>216</v>
      </c>
      <c r="C249" s="50" t="s">
        <v>23</v>
      </c>
      <c r="D249" s="50" t="s">
        <v>93</v>
      </c>
      <c r="E249" t="e">
        <f>'3п-позиция'!I13</f>
        <v>#N/A</v>
      </c>
      <c r="F249" s="116">
        <f t="shared" si="20"/>
        <v>0</v>
      </c>
      <c r="G249" s="61">
        <f t="shared" si="23"/>
        <v>0</v>
      </c>
      <c r="H249" s="61">
        <f t="shared" si="24"/>
        <v>1</v>
      </c>
    </row>
    <row r="250" spans="1:8" ht="12.75" hidden="1">
      <c r="A250" s="50" t="s">
        <v>194</v>
      </c>
      <c r="B250" s="50" t="s">
        <v>217</v>
      </c>
      <c r="C250" s="50" t="s">
        <v>23</v>
      </c>
      <c r="D250" s="50" t="s">
        <v>93</v>
      </c>
      <c r="E250" t="e">
        <f>'3п-позиция'!I14</f>
        <v>#N/A</v>
      </c>
      <c r="F250" s="116">
        <f t="shared" si="20"/>
        <v>0</v>
      </c>
      <c r="G250" s="61">
        <f t="shared" si="23"/>
        <v>0</v>
      </c>
      <c r="H250" s="61">
        <f t="shared" si="24"/>
        <v>1</v>
      </c>
    </row>
    <row r="251" spans="1:8" ht="12.75" hidden="1">
      <c r="A251" s="50" t="s">
        <v>195</v>
      </c>
      <c r="B251" s="50" t="s">
        <v>218</v>
      </c>
      <c r="C251" s="50" t="s">
        <v>23</v>
      </c>
      <c r="D251" s="50" t="s">
        <v>93</v>
      </c>
      <c r="E251" t="e">
        <f>'3п-позиция'!I15</f>
        <v>#N/A</v>
      </c>
      <c r="F251" s="116">
        <f t="shared" si="20"/>
        <v>0</v>
      </c>
      <c r="G251" s="61">
        <f t="shared" si="23"/>
        <v>0</v>
      </c>
      <c r="H251" s="61">
        <f t="shared" si="24"/>
        <v>1</v>
      </c>
    </row>
    <row r="252" spans="1:8" ht="12.75" hidden="1">
      <c r="A252" s="50" t="s">
        <v>196</v>
      </c>
      <c r="B252" s="50" t="s">
        <v>219</v>
      </c>
      <c r="C252" s="50" t="s">
        <v>23</v>
      </c>
      <c r="D252" s="50" t="s">
        <v>93</v>
      </c>
      <c r="E252" t="e">
        <f>'3п-позиция'!I16</f>
        <v>#N/A</v>
      </c>
      <c r="F252" s="116">
        <f t="shared" si="20"/>
        <v>0</v>
      </c>
      <c r="G252" s="61">
        <f t="shared" si="23"/>
        <v>0</v>
      </c>
      <c r="H252" s="61">
        <f t="shared" si="24"/>
        <v>1</v>
      </c>
    </row>
    <row r="253" spans="1:8" ht="12.75" hidden="1">
      <c r="A253" s="50" t="s">
        <v>197</v>
      </c>
      <c r="B253" s="50" t="s">
        <v>220</v>
      </c>
      <c r="C253" s="50" t="s">
        <v>23</v>
      </c>
      <c r="D253" s="50" t="s">
        <v>93</v>
      </c>
      <c r="E253" t="e">
        <f>'3п-позиция'!I17</f>
        <v>#N/A</v>
      </c>
      <c r="F253" s="116">
        <f t="shared" si="20"/>
        <v>0</v>
      </c>
      <c r="G253" s="61">
        <f t="shared" si="23"/>
        <v>0</v>
      </c>
      <c r="H253" s="61">
        <f t="shared" si="24"/>
        <v>1</v>
      </c>
    </row>
    <row r="254" spans="1:8" ht="12.75" hidden="1">
      <c r="A254" s="50" t="s">
        <v>198</v>
      </c>
      <c r="B254" s="50" t="s">
        <v>221</v>
      </c>
      <c r="C254" s="50" t="s">
        <v>23</v>
      </c>
      <c r="D254" s="50" t="s">
        <v>93</v>
      </c>
      <c r="E254" t="e">
        <f>'3п-позиция'!I18</f>
        <v>#N/A</v>
      </c>
      <c r="F254" s="116">
        <f t="shared" si="20"/>
        <v>0</v>
      </c>
      <c r="G254" s="61">
        <f t="shared" si="23"/>
        <v>0</v>
      </c>
      <c r="H254" s="61">
        <f t="shared" si="24"/>
        <v>1</v>
      </c>
    </row>
    <row r="255" spans="1:8" ht="12.75" hidden="1">
      <c r="A255" s="50" t="s">
        <v>199</v>
      </c>
      <c r="B255" s="50" t="s">
        <v>222</v>
      </c>
      <c r="C255" s="50" t="s">
        <v>23</v>
      </c>
      <c r="D255" s="50" t="s">
        <v>93</v>
      </c>
      <c r="E255" t="e">
        <f>'3п-позиция'!I19</f>
        <v>#N/A</v>
      </c>
      <c r="F255" s="116">
        <f t="shared" si="20"/>
        <v>0</v>
      </c>
      <c r="G255" s="61">
        <f t="shared" si="23"/>
        <v>0</v>
      </c>
      <c r="H255" s="61">
        <f t="shared" si="24"/>
        <v>1</v>
      </c>
    </row>
    <row r="256" spans="1:8" ht="12.75" hidden="1">
      <c r="A256" s="50" t="s">
        <v>200</v>
      </c>
      <c r="B256" s="50" t="s">
        <v>223</v>
      </c>
      <c r="C256" s="50" t="s">
        <v>23</v>
      </c>
      <c r="D256" s="50" t="s">
        <v>93</v>
      </c>
      <c r="E256" t="e">
        <f>'3п-позиция'!I20</f>
        <v>#N/A</v>
      </c>
      <c r="F256" s="116">
        <f t="shared" si="20"/>
        <v>0</v>
      </c>
      <c r="G256" s="61">
        <f t="shared" si="23"/>
        <v>0</v>
      </c>
      <c r="H256" s="61">
        <f t="shared" si="24"/>
        <v>1</v>
      </c>
    </row>
    <row r="257" spans="1:8" ht="12.75" hidden="1">
      <c r="A257" s="50" t="s">
        <v>201</v>
      </c>
      <c r="B257" s="50" t="s">
        <v>224</v>
      </c>
      <c r="C257" s="50" t="s">
        <v>23</v>
      </c>
      <c r="D257" s="50" t="s">
        <v>93</v>
      </c>
      <c r="E257" t="e">
        <f>'3п-позиция'!I21</f>
        <v>#N/A</v>
      </c>
      <c r="F257" s="116">
        <f t="shared" si="20"/>
        <v>0</v>
      </c>
      <c r="G257" s="61">
        <f t="shared" si="23"/>
        <v>0</v>
      </c>
      <c r="H257" s="61">
        <f t="shared" si="24"/>
        <v>1</v>
      </c>
    </row>
    <row r="258" spans="1:8" ht="12.75" hidden="1">
      <c r="A258" s="50" t="s">
        <v>202</v>
      </c>
      <c r="B258" s="50" t="s">
        <v>225</v>
      </c>
      <c r="C258" s="50" t="s">
        <v>23</v>
      </c>
      <c r="D258" s="50" t="s">
        <v>93</v>
      </c>
      <c r="E258" t="e">
        <f>'3п-позиция'!I22</f>
        <v>#N/A</v>
      </c>
      <c r="F258" s="116">
        <f t="shared" si="20"/>
        <v>0</v>
      </c>
      <c r="G258" s="61">
        <f aca="true" t="shared" si="25" ref="G258:G314">H258*F258</f>
        <v>0</v>
      </c>
      <c r="H258" s="61">
        <f aca="true" t="shared" si="26" ref="H258:H314">IF(AND(C258="о",D258="п"),1,0)</f>
        <v>1</v>
      </c>
    </row>
    <row r="259" spans="1:8" ht="12.75" hidden="1">
      <c r="A259" s="50" t="s">
        <v>203</v>
      </c>
      <c r="B259" s="50" t="s">
        <v>226</v>
      </c>
      <c r="C259" s="50" t="s">
        <v>23</v>
      </c>
      <c r="D259" s="50" t="s">
        <v>93</v>
      </c>
      <c r="E259" t="e">
        <f>'3п-позиция'!I23</f>
        <v>#N/A</v>
      </c>
      <c r="F259" s="116">
        <f t="shared" si="20"/>
        <v>0</v>
      </c>
      <c r="G259" s="61">
        <f t="shared" si="25"/>
        <v>0</v>
      </c>
      <c r="H259" s="61">
        <f t="shared" si="26"/>
        <v>1</v>
      </c>
    </row>
    <row r="260" spans="1:8" ht="12.75" hidden="1">
      <c r="A260" s="50" t="s">
        <v>204</v>
      </c>
      <c r="B260" s="50" t="s">
        <v>227</v>
      </c>
      <c r="C260" s="50" t="s">
        <v>23</v>
      </c>
      <c r="D260" s="50" t="s">
        <v>93</v>
      </c>
      <c r="E260" t="e">
        <f>'3п-позиция'!I24</f>
        <v>#N/A</v>
      </c>
      <c r="F260" s="116">
        <f t="shared" si="20"/>
        <v>0</v>
      </c>
      <c r="G260" s="61">
        <f t="shared" si="25"/>
        <v>0</v>
      </c>
      <c r="H260" s="61">
        <f t="shared" si="26"/>
        <v>1</v>
      </c>
    </row>
    <row r="261" spans="1:8" ht="12.75" hidden="1">
      <c r="A261" s="50" t="s">
        <v>205</v>
      </c>
      <c r="B261" s="50" t="s">
        <v>228</v>
      </c>
      <c r="C261" s="50" t="s">
        <v>23</v>
      </c>
      <c r="D261" s="50" t="s">
        <v>95</v>
      </c>
      <c r="E261">
        <f>'3п-позиция'!I25</f>
        <v>0</v>
      </c>
      <c r="F261">
        <f>IF(E261=0,0,1)</f>
        <v>0</v>
      </c>
      <c r="G261" s="61">
        <f t="shared" si="25"/>
        <v>0</v>
      </c>
      <c r="H261" s="61">
        <f t="shared" si="26"/>
        <v>0</v>
      </c>
    </row>
    <row r="262" spans="1:8" ht="12.75" hidden="1">
      <c r="A262" s="50" t="s">
        <v>206</v>
      </c>
      <c r="B262" s="50" t="s">
        <v>229</v>
      </c>
      <c r="C262" s="50" t="s">
        <v>23</v>
      </c>
      <c r="D262" s="50" t="s">
        <v>95</v>
      </c>
      <c r="E262">
        <f>'3п-позиция'!I26</f>
        <v>0</v>
      </c>
      <c r="F262">
        <f>IF(E262=0,0,1)</f>
        <v>0</v>
      </c>
      <c r="G262" s="61">
        <f t="shared" si="25"/>
        <v>0</v>
      </c>
      <c r="H262" s="61">
        <f t="shared" si="26"/>
        <v>0</v>
      </c>
    </row>
    <row r="263" spans="1:8" s="49" customFormat="1" ht="12.75" hidden="1">
      <c r="A263" s="51" t="s">
        <v>207</v>
      </c>
      <c r="B263" s="51" t="s">
        <v>230</v>
      </c>
      <c r="C263" s="51" t="s">
        <v>23</v>
      </c>
      <c r="D263" s="51" t="s">
        <v>95</v>
      </c>
      <c r="E263" s="49">
        <f>'3п-позиция'!I27</f>
        <v>0</v>
      </c>
      <c r="F263">
        <f>IF(E263=0,0,1)</f>
        <v>0</v>
      </c>
      <c r="G263" s="49">
        <f t="shared" si="25"/>
        <v>0</v>
      </c>
      <c r="H263" s="49">
        <f t="shared" si="26"/>
        <v>0</v>
      </c>
    </row>
    <row r="264" spans="1:8" s="61" customFormat="1" ht="12.75" hidden="1">
      <c r="A264" s="50" t="s">
        <v>288</v>
      </c>
      <c r="B264" t="s">
        <v>313</v>
      </c>
      <c r="C264" s="50" t="s">
        <v>23</v>
      </c>
      <c r="D264" s="50" t="s">
        <v>93</v>
      </c>
      <c r="E264" s="61" t="e">
        <f>'10п-ВО реальное работа'!S3</f>
        <v>#N/A</v>
      </c>
      <c r="F264" s="61">
        <f t="shared" si="20"/>
        <v>0</v>
      </c>
      <c r="G264">
        <f t="shared" si="25"/>
        <v>0</v>
      </c>
      <c r="H264">
        <f t="shared" si="26"/>
        <v>1</v>
      </c>
    </row>
    <row r="265" spans="1:8" s="61" customFormat="1" ht="12.75" hidden="1">
      <c r="A265" s="50" t="s">
        <v>289</v>
      </c>
      <c r="B265" t="s">
        <v>314</v>
      </c>
      <c r="C265" s="50" t="s">
        <v>23</v>
      </c>
      <c r="D265" s="50" t="s">
        <v>93</v>
      </c>
      <c r="E265" s="61" t="e">
        <f>'10п-ВО реальное работа'!S4</f>
        <v>#N/A</v>
      </c>
      <c r="F265" s="61">
        <f t="shared" si="20"/>
        <v>0</v>
      </c>
      <c r="G265">
        <f t="shared" si="25"/>
        <v>0</v>
      </c>
      <c r="H265">
        <f t="shared" si="26"/>
        <v>1</v>
      </c>
    </row>
    <row r="266" spans="1:8" s="61" customFormat="1" ht="12.75" hidden="1">
      <c r="A266" s="50" t="s">
        <v>290</v>
      </c>
      <c r="B266" t="s">
        <v>315</v>
      </c>
      <c r="C266" s="50" t="s">
        <v>23</v>
      </c>
      <c r="D266" s="50" t="s">
        <v>93</v>
      </c>
      <c r="E266" s="61" t="e">
        <f>'10п-ВО реальное работа'!S5</f>
        <v>#N/A</v>
      </c>
      <c r="F266" s="61">
        <f t="shared" si="20"/>
        <v>0</v>
      </c>
      <c r="G266">
        <f t="shared" si="25"/>
        <v>0</v>
      </c>
      <c r="H266">
        <f t="shared" si="26"/>
        <v>1</v>
      </c>
    </row>
    <row r="267" spans="1:8" s="61" customFormat="1" ht="12.75" hidden="1">
      <c r="A267" s="50" t="s">
        <v>291</v>
      </c>
      <c r="B267" t="s">
        <v>316</v>
      </c>
      <c r="C267" s="50" t="s">
        <v>23</v>
      </c>
      <c r="D267" s="50" t="s">
        <v>93</v>
      </c>
      <c r="E267" s="61" t="e">
        <f>'10п-ВО реальное работа'!S6</f>
        <v>#N/A</v>
      </c>
      <c r="F267" s="61">
        <f t="shared" si="20"/>
        <v>0</v>
      </c>
      <c r="G267">
        <f t="shared" si="25"/>
        <v>0</v>
      </c>
      <c r="H267">
        <f t="shared" si="26"/>
        <v>1</v>
      </c>
    </row>
    <row r="268" spans="1:8" s="61" customFormat="1" ht="12.75" hidden="1">
      <c r="A268" s="50" t="s">
        <v>292</v>
      </c>
      <c r="B268" t="s">
        <v>317</v>
      </c>
      <c r="C268" s="50" t="s">
        <v>23</v>
      </c>
      <c r="D268" s="50" t="s">
        <v>93</v>
      </c>
      <c r="E268" s="61" t="e">
        <f>'10п-ВО реальное работа'!S7</f>
        <v>#N/A</v>
      </c>
      <c r="F268" s="61">
        <f t="shared" si="20"/>
        <v>0</v>
      </c>
      <c r="G268">
        <f t="shared" si="25"/>
        <v>0</v>
      </c>
      <c r="H268">
        <f t="shared" si="26"/>
        <v>1</v>
      </c>
    </row>
    <row r="269" spans="1:8" s="61" customFormat="1" ht="12.75" hidden="1">
      <c r="A269" s="50" t="s">
        <v>293</v>
      </c>
      <c r="B269" t="s">
        <v>318</v>
      </c>
      <c r="C269" s="50" t="s">
        <v>23</v>
      </c>
      <c r="D269" s="50" t="s">
        <v>93</v>
      </c>
      <c r="E269" s="61" t="e">
        <f>'10п-ВО реальное работа'!S8</f>
        <v>#N/A</v>
      </c>
      <c r="F269" s="61">
        <f t="shared" si="20"/>
        <v>0</v>
      </c>
      <c r="G269">
        <f t="shared" si="25"/>
        <v>0</v>
      </c>
      <c r="H269">
        <f t="shared" si="26"/>
        <v>1</v>
      </c>
    </row>
    <row r="270" spans="1:8" s="61" customFormat="1" ht="12.75" hidden="1">
      <c r="A270" s="50" t="s">
        <v>294</v>
      </c>
      <c r="B270" t="s">
        <v>319</v>
      </c>
      <c r="C270" s="50" t="s">
        <v>23</v>
      </c>
      <c r="D270" s="50" t="s">
        <v>93</v>
      </c>
      <c r="E270" s="61" t="e">
        <f>'10п-ВО реальное работа'!S9</f>
        <v>#N/A</v>
      </c>
      <c r="F270" s="61">
        <f t="shared" si="20"/>
        <v>0</v>
      </c>
      <c r="G270">
        <f t="shared" si="25"/>
        <v>0</v>
      </c>
      <c r="H270">
        <f t="shared" si="26"/>
        <v>1</v>
      </c>
    </row>
    <row r="271" spans="1:8" s="61" customFormat="1" ht="12.75" hidden="1">
      <c r="A271" s="50" t="s">
        <v>295</v>
      </c>
      <c r="B271" t="s">
        <v>320</v>
      </c>
      <c r="C271" s="50" t="s">
        <v>23</v>
      </c>
      <c r="D271" s="50" t="s">
        <v>93</v>
      </c>
      <c r="E271" s="61" t="e">
        <f>'10п-ВО реальное работа'!S10</f>
        <v>#N/A</v>
      </c>
      <c r="F271" s="61">
        <f t="shared" si="20"/>
        <v>0</v>
      </c>
      <c r="G271">
        <f t="shared" si="25"/>
        <v>0</v>
      </c>
      <c r="H271">
        <f t="shared" si="26"/>
        <v>1</v>
      </c>
    </row>
    <row r="272" spans="1:8" s="61" customFormat="1" ht="12.75" hidden="1">
      <c r="A272" s="50" t="s">
        <v>296</v>
      </c>
      <c r="B272" t="s">
        <v>321</v>
      </c>
      <c r="C272" s="50" t="s">
        <v>23</v>
      </c>
      <c r="D272" s="50" t="s">
        <v>93</v>
      </c>
      <c r="E272" s="61" t="e">
        <f>'10п-ВО реальное работа'!S11</f>
        <v>#N/A</v>
      </c>
      <c r="F272" s="61">
        <f t="shared" si="20"/>
        <v>0</v>
      </c>
      <c r="G272">
        <f t="shared" si="25"/>
        <v>0</v>
      </c>
      <c r="H272">
        <f t="shared" si="26"/>
        <v>1</v>
      </c>
    </row>
    <row r="273" spans="1:8" s="61" customFormat="1" ht="12.75" hidden="1">
      <c r="A273" s="50" t="s">
        <v>297</v>
      </c>
      <c r="B273" t="s">
        <v>322</v>
      </c>
      <c r="C273" s="50" t="s">
        <v>23</v>
      </c>
      <c r="D273" s="50" t="s">
        <v>93</v>
      </c>
      <c r="E273" s="61" t="e">
        <f>'10п-ВО реальное работа'!S12</f>
        <v>#N/A</v>
      </c>
      <c r="F273" s="61">
        <f t="shared" si="20"/>
        <v>0</v>
      </c>
      <c r="G273">
        <f t="shared" si="25"/>
        <v>0</v>
      </c>
      <c r="H273">
        <f t="shared" si="26"/>
        <v>1</v>
      </c>
    </row>
    <row r="274" spans="1:8" s="61" customFormat="1" ht="12.75" hidden="1">
      <c r="A274" s="50" t="s">
        <v>298</v>
      </c>
      <c r="B274" t="s">
        <v>323</v>
      </c>
      <c r="C274" s="50" t="s">
        <v>23</v>
      </c>
      <c r="D274" s="50" t="s">
        <v>93</v>
      </c>
      <c r="E274" s="61" t="e">
        <f>'10п-ВО реальное работа'!S13</f>
        <v>#N/A</v>
      </c>
      <c r="F274" s="61">
        <f t="shared" si="20"/>
        <v>0</v>
      </c>
      <c r="G274">
        <f t="shared" si="25"/>
        <v>0</v>
      </c>
      <c r="H274">
        <f t="shared" si="26"/>
        <v>1</v>
      </c>
    </row>
    <row r="275" spans="1:8" s="61" customFormat="1" ht="12.75" hidden="1">
      <c r="A275" s="50" t="s">
        <v>299</v>
      </c>
      <c r="B275" t="s">
        <v>324</v>
      </c>
      <c r="C275" s="50" t="s">
        <v>23</v>
      </c>
      <c r="D275" s="50" t="s">
        <v>93</v>
      </c>
      <c r="E275" s="61" t="e">
        <f>'10п-ВО реальное работа'!S14</f>
        <v>#N/A</v>
      </c>
      <c r="F275" s="61">
        <f t="shared" si="20"/>
        <v>0</v>
      </c>
      <c r="G275">
        <f t="shared" si="25"/>
        <v>0</v>
      </c>
      <c r="H275">
        <f t="shared" si="26"/>
        <v>1</v>
      </c>
    </row>
    <row r="276" spans="1:8" s="61" customFormat="1" ht="12.75" hidden="1">
      <c r="A276" s="50" t="s">
        <v>300</v>
      </c>
      <c r="B276" t="s">
        <v>325</v>
      </c>
      <c r="C276" s="50" t="s">
        <v>23</v>
      </c>
      <c r="D276" s="50" t="s">
        <v>93</v>
      </c>
      <c r="E276" s="61" t="e">
        <f>'10п-ВО реальное работа'!S15</f>
        <v>#N/A</v>
      </c>
      <c r="F276" s="61">
        <f t="shared" si="20"/>
        <v>0</v>
      </c>
      <c r="G276">
        <f t="shared" si="25"/>
        <v>0</v>
      </c>
      <c r="H276">
        <f t="shared" si="26"/>
        <v>1</v>
      </c>
    </row>
    <row r="277" spans="1:8" s="61" customFormat="1" ht="12.75" hidden="1">
      <c r="A277" s="50" t="s">
        <v>301</v>
      </c>
      <c r="B277" t="s">
        <v>326</v>
      </c>
      <c r="C277" s="50" t="s">
        <v>23</v>
      </c>
      <c r="D277" s="50" t="s">
        <v>93</v>
      </c>
      <c r="E277" s="61" t="e">
        <f>'10п-ВО реальное работа'!S16</f>
        <v>#N/A</v>
      </c>
      <c r="F277" s="61">
        <f t="shared" si="20"/>
        <v>0</v>
      </c>
      <c r="G277">
        <f t="shared" si="25"/>
        <v>0</v>
      </c>
      <c r="H277">
        <f t="shared" si="26"/>
        <v>1</v>
      </c>
    </row>
    <row r="278" spans="1:8" s="61" customFormat="1" ht="12.75" hidden="1">
      <c r="A278" s="50" t="s">
        <v>302</v>
      </c>
      <c r="B278" t="s">
        <v>327</v>
      </c>
      <c r="C278" s="50" t="s">
        <v>23</v>
      </c>
      <c r="D278" s="50" t="s">
        <v>93</v>
      </c>
      <c r="E278" s="61" t="e">
        <f>'10п-ВО реальное работа'!S17</f>
        <v>#N/A</v>
      </c>
      <c r="F278" s="61">
        <f t="shared" si="20"/>
        <v>0</v>
      </c>
      <c r="G278">
        <f t="shared" si="25"/>
        <v>0</v>
      </c>
      <c r="H278">
        <f t="shared" si="26"/>
        <v>1</v>
      </c>
    </row>
    <row r="279" spans="1:8" s="61" customFormat="1" ht="12.75" hidden="1">
      <c r="A279" s="50" t="s">
        <v>303</v>
      </c>
      <c r="B279" t="s">
        <v>328</v>
      </c>
      <c r="C279" s="50" t="s">
        <v>23</v>
      </c>
      <c r="D279" s="50" t="s">
        <v>93</v>
      </c>
      <c r="E279" s="61" t="e">
        <f>'10п-ВО реальное работа'!S18</f>
        <v>#N/A</v>
      </c>
      <c r="F279" s="61">
        <f t="shared" si="20"/>
        <v>0</v>
      </c>
      <c r="G279">
        <f t="shared" si="25"/>
        <v>0</v>
      </c>
      <c r="H279">
        <f t="shared" si="26"/>
        <v>1</v>
      </c>
    </row>
    <row r="280" spans="1:8" s="61" customFormat="1" ht="12.75" hidden="1">
      <c r="A280" s="50" t="s">
        <v>304</v>
      </c>
      <c r="B280" t="s">
        <v>329</v>
      </c>
      <c r="C280" s="50" t="s">
        <v>23</v>
      </c>
      <c r="D280" s="50" t="s">
        <v>93</v>
      </c>
      <c r="E280" s="61" t="e">
        <f>'10п-ВО реальное работа'!S19</f>
        <v>#N/A</v>
      </c>
      <c r="F280" s="61">
        <f t="shared" si="20"/>
        <v>0</v>
      </c>
      <c r="G280">
        <f t="shared" si="25"/>
        <v>0</v>
      </c>
      <c r="H280">
        <f t="shared" si="26"/>
        <v>1</v>
      </c>
    </row>
    <row r="281" spans="1:8" s="61" customFormat="1" ht="12.75" hidden="1">
      <c r="A281" s="50" t="s">
        <v>305</v>
      </c>
      <c r="B281" t="s">
        <v>330</v>
      </c>
      <c r="C281" s="50" t="s">
        <v>23</v>
      </c>
      <c r="D281" s="50" t="s">
        <v>93</v>
      </c>
      <c r="E281" s="61" t="e">
        <f>'10п-ВО реальное работа'!S20</f>
        <v>#N/A</v>
      </c>
      <c r="F281" s="61">
        <f t="shared" si="20"/>
        <v>0</v>
      </c>
      <c r="G281">
        <f t="shared" si="25"/>
        <v>0</v>
      </c>
      <c r="H281">
        <f t="shared" si="26"/>
        <v>1</v>
      </c>
    </row>
    <row r="282" spans="1:8" s="61" customFormat="1" ht="12.75" hidden="1">
      <c r="A282" s="50" t="s">
        <v>306</v>
      </c>
      <c r="B282" t="s">
        <v>331</v>
      </c>
      <c r="C282" s="50" t="s">
        <v>23</v>
      </c>
      <c r="D282" s="50" t="s">
        <v>93</v>
      </c>
      <c r="E282" s="61" t="e">
        <f>'10п-ВО реальное работа'!S21</f>
        <v>#N/A</v>
      </c>
      <c r="F282" s="61">
        <f t="shared" si="20"/>
        <v>0</v>
      </c>
      <c r="G282">
        <f t="shared" si="25"/>
        <v>0</v>
      </c>
      <c r="H282">
        <f t="shared" si="26"/>
        <v>1</v>
      </c>
    </row>
    <row r="283" spans="1:8" s="61" customFormat="1" ht="12.75" hidden="1">
      <c r="A283" s="50" t="s">
        <v>307</v>
      </c>
      <c r="B283" t="s">
        <v>332</v>
      </c>
      <c r="C283" s="50" t="s">
        <v>23</v>
      </c>
      <c r="D283" s="50" t="s">
        <v>93</v>
      </c>
      <c r="E283" s="61" t="e">
        <f>'10п-ВО реальное работа'!S22</f>
        <v>#N/A</v>
      </c>
      <c r="F283" s="61">
        <f t="shared" si="20"/>
        <v>0</v>
      </c>
      <c r="G283">
        <f t="shared" si="25"/>
        <v>0</v>
      </c>
      <c r="H283">
        <f t="shared" si="26"/>
        <v>1</v>
      </c>
    </row>
    <row r="284" spans="1:8" s="61" customFormat="1" ht="12.75" hidden="1">
      <c r="A284" s="50" t="s">
        <v>308</v>
      </c>
      <c r="B284" t="s">
        <v>333</v>
      </c>
      <c r="C284" s="50" t="s">
        <v>23</v>
      </c>
      <c r="D284" s="50" t="s">
        <v>93</v>
      </c>
      <c r="E284" s="61" t="e">
        <f>'10п-ВО реальное работа'!S23</f>
        <v>#N/A</v>
      </c>
      <c r="F284" s="61">
        <f t="shared" si="20"/>
        <v>0</v>
      </c>
      <c r="G284">
        <f t="shared" si="25"/>
        <v>0</v>
      </c>
      <c r="H284">
        <f t="shared" si="26"/>
        <v>1</v>
      </c>
    </row>
    <row r="285" spans="1:8" s="61" customFormat="1" ht="12.75" hidden="1">
      <c r="A285" s="50" t="s">
        <v>309</v>
      </c>
      <c r="B285" t="s">
        <v>334</v>
      </c>
      <c r="C285" s="50" t="s">
        <v>23</v>
      </c>
      <c r="D285" s="50" t="s">
        <v>93</v>
      </c>
      <c r="E285" s="61" t="e">
        <f>'10п-ВО реальное работа'!S24</f>
        <v>#N/A</v>
      </c>
      <c r="F285" s="61">
        <f t="shared" si="20"/>
        <v>0</v>
      </c>
      <c r="G285">
        <f t="shared" si="25"/>
        <v>0</v>
      </c>
      <c r="H285">
        <f t="shared" si="26"/>
        <v>1</v>
      </c>
    </row>
    <row r="286" spans="1:8" s="61" customFormat="1" ht="12.75" hidden="1">
      <c r="A286" s="50" t="s">
        <v>310</v>
      </c>
      <c r="B286" t="s">
        <v>335</v>
      </c>
      <c r="C286" s="50" t="s">
        <v>23</v>
      </c>
      <c r="D286" s="50" t="s">
        <v>93</v>
      </c>
      <c r="E286" s="61" t="e">
        <f>'10п-ВО реальное работа'!S25</f>
        <v>#N/A</v>
      </c>
      <c r="F286" s="61">
        <f t="shared" si="20"/>
        <v>0</v>
      </c>
      <c r="G286">
        <f t="shared" si="25"/>
        <v>0</v>
      </c>
      <c r="H286">
        <f t="shared" si="26"/>
        <v>1</v>
      </c>
    </row>
    <row r="287" spans="1:8" s="61" customFormat="1" ht="12.75" hidden="1">
      <c r="A287" s="50" t="s">
        <v>311</v>
      </c>
      <c r="B287" t="s">
        <v>336</v>
      </c>
      <c r="C287" s="50" t="s">
        <v>23</v>
      </c>
      <c r="D287" s="50" t="s">
        <v>93</v>
      </c>
      <c r="E287" s="61" t="e">
        <f>'10п-ВО реальное работа'!S26</f>
        <v>#N/A</v>
      </c>
      <c r="F287" s="61">
        <f t="shared" si="20"/>
        <v>0</v>
      </c>
      <c r="G287">
        <f t="shared" si="25"/>
        <v>0</v>
      </c>
      <c r="H287">
        <f t="shared" si="26"/>
        <v>1</v>
      </c>
    </row>
    <row r="288" spans="1:8" s="49" customFormat="1" ht="12.75" hidden="1">
      <c r="A288" s="51" t="s">
        <v>312</v>
      </c>
      <c r="B288" s="49" t="s">
        <v>799</v>
      </c>
      <c r="C288" s="51" t="s">
        <v>23</v>
      </c>
      <c r="D288" s="51" t="s">
        <v>93</v>
      </c>
      <c r="E288" s="49" t="e">
        <f>'10п-ВО реальное работа'!S27</f>
        <v>#N/A</v>
      </c>
      <c r="F288" s="49">
        <f t="shared" si="20"/>
        <v>0</v>
      </c>
      <c r="G288" s="49">
        <f t="shared" si="25"/>
        <v>0</v>
      </c>
      <c r="H288" s="49">
        <f t="shared" si="26"/>
        <v>1</v>
      </c>
    </row>
    <row r="289" spans="1:19" ht="12.75" hidden="1">
      <c r="A289" s="50" t="s">
        <v>802</v>
      </c>
      <c r="B289" t="s">
        <v>828</v>
      </c>
      <c r="C289" s="50" t="s">
        <v>23</v>
      </c>
      <c r="D289" s="50" t="s">
        <v>95</v>
      </c>
      <c r="E289" t="e">
        <f>E264-E155</f>
        <v>#N/A</v>
      </c>
      <c r="F289" s="61">
        <f t="shared" si="20"/>
        <v>0</v>
      </c>
      <c r="G289">
        <f t="shared" si="25"/>
        <v>0</v>
      </c>
      <c r="H289">
        <f t="shared" si="26"/>
        <v>0</v>
      </c>
      <c r="I289" t="s">
        <v>110</v>
      </c>
      <c r="S289" s="50" t="s">
        <v>1063</v>
      </c>
    </row>
    <row r="290" spans="1:19" ht="12.75" hidden="1">
      <c r="A290" s="50" t="s">
        <v>803</v>
      </c>
      <c r="B290" t="s">
        <v>829</v>
      </c>
      <c r="C290" s="50" t="s">
        <v>23</v>
      </c>
      <c r="D290" s="50" t="s">
        <v>95</v>
      </c>
      <c r="E290" t="e">
        <f aca="true" t="shared" si="27" ref="E290:E313">E265-E156</f>
        <v>#N/A</v>
      </c>
      <c r="F290" s="61">
        <f t="shared" si="20"/>
        <v>0</v>
      </c>
      <c r="G290">
        <f t="shared" si="25"/>
        <v>0</v>
      </c>
      <c r="H290">
        <f t="shared" si="26"/>
        <v>0</v>
      </c>
      <c r="N290" t="s">
        <v>110</v>
      </c>
      <c r="S290" s="50" t="s">
        <v>1063</v>
      </c>
    </row>
    <row r="291" spans="1:19" ht="12.75" hidden="1">
      <c r="A291" s="50" t="s">
        <v>804</v>
      </c>
      <c r="B291" t="s">
        <v>830</v>
      </c>
      <c r="C291" s="50" t="s">
        <v>23</v>
      </c>
      <c r="D291" s="50" t="s">
        <v>95</v>
      </c>
      <c r="E291" t="e">
        <f>E266-E157</f>
        <v>#N/A</v>
      </c>
      <c r="F291" s="61">
        <f t="shared" si="20"/>
        <v>0</v>
      </c>
      <c r="G291">
        <f t="shared" si="25"/>
        <v>0</v>
      </c>
      <c r="H291">
        <f t="shared" si="26"/>
        <v>0</v>
      </c>
      <c r="N291" t="s">
        <v>110</v>
      </c>
      <c r="S291" s="50" t="s">
        <v>1063</v>
      </c>
    </row>
    <row r="292" spans="1:19" ht="12.75" hidden="1">
      <c r="A292" s="50" t="s">
        <v>805</v>
      </c>
      <c r="B292" t="s">
        <v>831</v>
      </c>
      <c r="C292" s="50" t="s">
        <v>23</v>
      </c>
      <c r="D292" s="50" t="s">
        <v>95</v>
      </c>
      <c r="E292" t="e">
        <f t="shared" si="27"/>
        <v>#N/A</v>
      </c>
      <c r="F292" s="61">
        <f t="shared" si="20"/>
        <v>0</v>
      </c>
      <c r="G292">
        <f t="shared" si="25"/>
        <v>0</v>
      </c>
      <c r="H292">
        <f t="shared" si="26"/>
        <v>0</v>
      </c>
      <c r="N292" t="s">
        <v>110</v>
      </c>
      <c r="S292" s="50" t="s">
        <v>1063</v>
      </c>
    </row>
    <row r="293" spans="1:19" ht="12.75" hidden="1">
      <c r="A293" s="50" t="s">
        <v>806</v>
      </c>
      <c r="B293" t="s">
        <v>832</v>
      </c>
      <c r="C293" s="50" t="s">
        <v>23</v>
      </c>
      <c r="D293" s="50" t="s">
        <v>95</v>
      </c>
      <c r="E293" t="e">
        <f t="shared" si="27"/>
        <v>#N/A</v>
      </c>
      <c r="F293" s="61">
        <f t="shared" si="20"/>
        <v>0</v>
      </c>
      <c r="G293">
        <f t="shared" si="25"/>
        <v>0</v>
      </c>
      <c r="H293">
        <f t="shared" si="26"/>
        <v>0</v>
      </c>
      <c r="N293" t="s">
        <v>110</v>
      </c>
      <c r="S293" s="50" t="s">
        <v>1063</v>
      </c>
    </row>
    <row r="294" spans="1:19" ht="12.75" hidden="1">
      <c r="A294" s="50" t="s">
        <v>807</v>
      </c>
      <c r="B294" t="s">
        <v>833</v>
      </c>
      <c r="C294" s="50" t="s">
        <v>23</v>
      </c>
      <c r="D294" s="50" t="s">
        <v>95</v>
      </c>
      <c r="E294" t="e">
        <f t="shared" si="27"/>
        <v>#N/A</v>
      </c>
      <c r="F294" s="61">
        <f t="shared" si="20"/>
        <v>0</v>
      </c>
      <c r="G294">
        <f t="shared" si="25"/>
        <v>0</v>
      </c>
      <c r="H294">
        <f t="shared" si="26"/>
        <v>0</v>
      </c>
      <c r="N294" t="s">
        <v>110</v>
      </c>
      <c r="S294" s="50" t="s">
        <v>1063</v>
      </c>
    </row>
    <row r="295" spans="1:19" ht="12.75" hidden="1">
      <c r="A295" s="50" t="s">
        <v>808</v>
      </c>
      <c r="B295" t="s">
        <v>834</v>
      </c>
      <c r="C295" s="50" t="s">
        <v>23</v>
      </c>
      <c r="D295" s="50" t="s">
        <v>95</v>
      </c>
      <c r="E295" t="e">
        <f t="shared" si="27"/>
        <v>#N/A</v>
      </c>
      <c r="F295" s="61">
        <f aca="true" t="shared" si="28" ref="F295:F314">IF(ISERROR(E295),0,1)</f>
        <v>0</v>
      </c>
      <c r="G295">
        <f t="shared" si="25"/>
        <v>0</v>
      </c>
      <c r="H295">
        <f t="shared" si="26"/>
        <v>0</v>
      </c>
      <c r="N295" t="s">
        <v>110</v>
      </c>
      <c r="S295" s="50" t="s">
        <v>1063</v>
      </c>
    </row>
    <row r="296" spans="1:19" ht="12.75" hidden="1">
      <c r="A296" s="50" t="s">
        <v>809</v>
      </c>
      <c r="B296" t="s">
        <v>835</v>
      </c>
      <c r="C296" s="50" t="s">
        <v>23</v>
      </c>
      <c r="D296" s="50" t="s">
        <v>95</v>
      </c>
      <c r="E296" t="e">
        <f t="shared" si="27"/>
        <v>#N/A</v>
      </c>
      <c r="F296" s="61">
        <f t="shared" si="28"/>
        <v>0</v>
      </c>
      <c r="G296">
        <f t="shared" si="25"/>
        <v>0</v>
      </c>
      <c r="H296">
        <f t="shared" si="26"/>
        <v>0</v>
      </c>
      <c r="N296" t="s">
        <v>110</v>
      </c>
      <c r="S296" s="50" t="s">
        <v>1063</v>
      </c>
    </row>
    <row r="297" spans="1:19" ht="12.75" hidden="1">
      <c r="A297" s="50" t="s">
        <v>810</v>
      </c>
      <c r="B297" t="s">
        <v>836</v>
      </c>
      <c r="C297" s="50" t="s">
        <v>23</v>
      </c>
      <c r="D297" s="50" t="s">
        <v>95</v>
      </c>
      <c r="E297" t="e">
        <f t="shared" si="27"/>
        <v>#N/A</v>
      </c>
      <c r="F297" s="61">
        <f t="shared" si="28"/>
        <v>0</v>
      </c>
      <c r="G297">
        <f t="shared" si="25"/>
        <v>0</v>
      </c>
      <c r="H297">
        <f t="shared" si="26"/>
        <v>0</v>
      </c>
      <c r="N297" t="s">
        <v>110</v>
      </c>
      <c r="S297" s="50" t="s">
        <v>1063</v>
      </c>
    </row>
    <row r="298" spans="1:19" ht="12.75" hidden="1">
      <c r="A298" s="50" t="s">
        <v>811</v>
      </c>
      <c r="B298" t="s">
        <v>837</v>
      </c>
      <c r="C298" s="50" t="s">
        <v>23</v>
      </c>
      <c r="D298" s="50" t="s">
        <v>95</v>
      </c>
      <c r="E298" t="e">
        <f t="shared" si="27"/>
        <v>#N/A</v>
      </c>
      <c r="F298" s="61">
        <f t="shared" si="28"/>
        <v>0</v>
      </c>
      <c r="G298">
        <f t="shared" si="25"/>
        <v>0</v>
      </c>
      <c r="H298">
        <f t="shared" si="26"/>
        <v>0</v>
      </c>
      <c r="N298" t="s">
        <v>110</v>
      </c>
      <c r="S298" s="50" t="s">
        <v>1063</v>
      </c>
    </row>
    <row r="299" spans="1:19" ht="12.75" hidden="1">
      <c r="A299" s="50" t="s">
        <v>812</v>
      </c>
      <c r="B299" t="s">
        <v>838</v>
      </c>
      <c r="C299" s="50" t="s">
        <v>23</v>
      </c>
      <c r="D299" s="50" t="s">
        <v>95</v>
      </c>
      <c r="E299" t="e">
        <f t="shared" si="27"/>
        <v>#N/A</v>
      </c>
      <c r="F299" s="61">
        <f t="shared" si="28"/>
        <v>0</v>
      </c>
      <c r="G299">
        <f t="shared" si="25"/>
        <v>0</v>
      </c>
      <c r="H299">
        <f t="shared" si="26"/>
        <v>0</v>
      </c>
      <c r="N299" t="s">
        <v>110</v>
      </c>
      <c r="S299" s="50" t="s">
        <v>1063</v>
      </c>
    </row>
    <row r="300" spans="1:19" ht="12.75" hidden="1">
      <c r="A300" s="50" t="s">
        <v>813</v>
      </c>
      <c r="B300" t="s">
        <v>839</v>
      </c>
      <c r="C300" s="50" t="s">
        <v>23</v>
      </c>
      <c r="D300" s="50" t="s">
        <v>95</v>
      </c>
      <c r="E300" t="e">
        <f t="shared" si="27"/>
        <v>#N/A</v>
      </c>
      <c r="F300" s="61">
        <f t="shared" si="28"/>
        <v>0</v>
      </c>
      <c r="G300">
        <f t="shared" si="25"/>
        <v>0</v>
      </c>
      <c r="H300">
        <f t="shared" si="26"/>
        <v>0</v>
      </c>
      <c r="N300" t="s">
        <v>110</v>
      </c>
      <c r="S300" s="50" t="s">
        <v>1063</v>
      </c>
    </row>
    <row r="301" spans="1:19" ht="12.75" hidden="1">
      <c r="A301" s="50" t="s">
        <v>814</v>
      </c>
      <c r="B301" t="s">
        <v>840</v>
      </c>
      <c r="C301" s="50" t="s">
        <v>23</v>
      </c>
      <c r="D301" s="50" t="s">
        <v>95</v>
      </c>
      <c r="E301" t="e">
        <f t="shared" si="27"/>
        <v>#N/A</v>
      </c>
      <c r="F301" s="61">
        <f t="shared" si="28"/>
        <v>0</v>
      </c>
      <c r="G301">
        <f t="shared" si="25"/>
        <v>0</v>
      </c>
      <c r="H301">
        <f t="shared" si="26"/>
        <v>0</v>
      </c>
      <c r="N301" t="s">
        <v>110</v>
      </c>
      <c r="S301" s="50" t="s">
        <v>1063</v>
      </c>
    </row>
    <row r="302" spans="1:19" ht="12.75" hidden="1">
      <c r="A302" s="50" t="s">
        <v>815</v>
      </c>
      <c r="B302" t="s">
        <v>841</v>
      </c>
      <c r="C302" s="50" t="s">
        <v>23</v>
      </c>
      <c r="D302" s="50" t="s">
        <v>95</v>
      </c>
      <c r="E302" t="e">
        <f t="shared" si="27"/>
        <v>#N/A</v>
      </c>
      <c r="F302" s="61">
        <f t="shared" si="28"/>
        <v>0</v>
      </c>
      <c r="G302">
        <f t="shared" si="25"/>
        <v>0</v>
      </c>
      <c r="H302">
        <f t="shared" si="26"/>
        <v>0</v>
      </c>
      <c r="N302" t="s">
        <v>110</v>
      </c>
      <c r="S302" s="50" t="s">
        <v>1063</v>
      </c>
    </row>
    <row r="303" spans="1:19" ht="12.75" hidden="1">
      <c r="A303" s="50" t="s">
        <v>816</v>
      </c>
      <c r="B303" t="s">
        <v>842</v>
      </c>
      <c r="C303" s="50" t="s">
        <v>23</v>
      </c>
      <c r="D303" s="50" t="s">
        <v>95</v>
      </c>
      <c r="E303" t="e">
        <f t="shared" si="27"/>
        <v>#N/A</v>
      </c>
      <c r="F303" s="61">
        <f t="shared" si="28"/>
        <v>0</v>
      </c>
      <c r="G303">
        <f t="shared" si="25"/>
        <v>0</v>
      </c>
      <c r="H303">
        <f t="shared" si="26"/>
        <v>0</v>
      </c>
      <c r="N303" t="s">
        <v>110</v>
      </c>
      <c r="S303" s="50" t="s">
        <v>1063</v>
      </c>
    </row>
    <row r="304" spans="1:19" ht="12.75" hidden="1">
      <c r="A304" s="50" t="s">
        <v>817</v>
      </c>
      <c r="B304" t="s">
        <v>843</v>
      </c>
      <c r="C304" s="50" t="s">
        <v>23</v>
      </c>
      <c r="D304" s="50" t="s">
        <v>95</v>
      </c>
      <c r="E304" t="e">
        <f t="shared" si="27"/>
        <v>#N/A</v>
      </c>
      <c r="F304" s="61">
        <f t="shared" si="28"/>
        <v>0</v>
      </c>
      <c r="G304">
        <f t="shared" si="25"/>
        <v>0</v>
      </c>
      <c r="H304">
        <f t="shared" si="26"/>
        <v>0</v>
      </c>
      <c r="N304" t="s">
        <v>110</v>
      </c>
      <c r="S304" s="50" t="s">
        <v>1063</v>
      </c>
    </row>
    <row r="305" spans="1:19" ht="12.75" hidden="1">
      <c r="A305" s="50" t="s">
        <v>818</v>
      </c>
      <c r="B305" t="s">
        <v>844</v>
      </c>
      <c r="C305" s="50" t="s">
        <v>23</v>
      </c>
      <c r="D305" s="50" t="s">
        <v>95</v>
      </c>
      <c r="E305" t="e">
        <f t="shared" si="27"/>
        <v>#N/A</v>
      </c>
      <c r="F305" s="61">
        <f t="shared" si="28"/>
        <v>0</v>
      </c>
      <c r="G305">
        <f t="shared" si="25"/>
        <v>0</v>
      </c>
      <c r="H305">
        <f t="shared" si="26"/>
        <v>0</v>
      </c>
      <c r="N305" t="s">
        <v>110</v>
      </c>
      <c r="S305" s="50" t="s">
        <v>1063</v>
      </c>
    </row>
    <row r="306" spans="1:19" ht="12.75" hidden="1">
      <c r="A306" s="50" t="s">
        <v>819</v>
      </c>
      <c r="B306" t="s">
        <v>845</v>
      </c>
      <c r="C306" s="50" t="s">
        <v>23</v>
      </c>
      <c r="D306" s="50" t="s">
        <v>95</v>
      </c>
      <c r="E306" t="e">
        <f t="shared" si="27"/>
        <v>#N/A</v>
      </c>
      <c r="F306" s="61">
        <f t="shared" si="28"/>
        <v>0</v>
      </c>
      <c r="G306">
        <f t="shared" si="25"/>
        <v>0</v>
      </c>
      <c r="H306">
        <f t="shared" si="26"/>
        <v>0</v>
      </c>
      <c r="N306" t="s">
        <v>110</v>
      </c>
      <c r="S306" s="50" t="s">
        <v>1063</v>
      </c>
    </row>
    <row r="307" spans="1:19" ht="12.75" hidden="1">
      <c r="A307" s="50" t="s">
        <v>820</v>
      </c>
      <c r="B307" t="s">
        <v>846</v>
      </c>
      <c r="C307" s="50" t="s">
        <v>23</v>
      </c>
      <c r="D307" s="50" t="s">
        <v>95</v>
      </c>
      <c r="E307" t="e">
        <f t="shared" si="27"/>
        <v>#N/A</v>
      </c>
      <c r="F307" s="61">
        <f t="shared" si="28"/>
        <v>0</v>
      </c>
      <c r="G307">
        <f t="shared" si="25"/>
        <v>0</v>
      </c>
      <c r="H307">
        <f t="shared" si="26"/>
        <v>0</v>
      </c>
      <c r="N307" t="s">
        <v>110</v>
      </c>
      <c r="S307" s="50" t="s">
        <v>1063</v>
      </c>
    </row>
    <row r="308" spans="1:19" ht="12.75" hidden="1">
      <c r="A308" s="50" t="s">
        <v>821</v>
      </c>
      <c r="B308" t="s">
        <v>847</v>
      </c>
      <c r="C308" s="50" t="s">
        <v>23</v>
      </c>
      <c r="D308" s="50" t="s">
        <v>95</v>
      </c>
      <c r="E308" t="e">
        <f t="shared" si="27"/>
        <v>#N/A</v>
      </c>
      <c r="F308" s="61">
        <f t="shared" si="28"/>
        <v>0</v>
      </c>
      <c r="G308">
        <f t="shared" si="25"/>
        <v>0</v>
      </c>
      <c r="H308">
        <f t="shared" si="26"/>
        <v>0</v>
      </c>
      <c r="N308" t="s">
        <v>110</v>
      </c>
      <c r="S308" s="50" t="s">
        <v>1063</v>
      </c>
    </row>
    <row r="309" spans="1:19" ht="12.75" hidden="1">
      <c r="A309" s="50" t="s">
        <v>822</v>
      </c>
      <c r="B309" t="s">
        <v>848</v>
      </c>
      <c r="C309" s="50" t="s">
        <v>23</v>
      </c>
      <c r="D309" s="50" t="s">
        <v>95</v>
      </c>
      <c r="E309" t="e">
        <f t="shared" si="27"/>
        <v>#N/A</v>
      </c>
      <c r="F309" s="61">
        <f t="shared" si="28"/>
        <v>0</v>
      </c>
      <c r="G309">
        <f t="shared" si="25"/>
        <v>0</v>
      </c>
      <c r="H309">
        <f t="shared" si="26"/>
        <v>0</v>
      </c>
      <c r="N309" t="s">
        <v>110</v>
      </c>
      <c r="S309" s="50" t="s">
        <v>1063</v>
      </c>
    </row>
    <row r="310" spans="1:19" ht="12.75" hidden="1">
      <c r="A310" s="50" t="s">
        <v>823</v>
      </c>
      <c r="B310" t="s">
        <v>849</v>
      </c>
      <c r="C310" s="50" t="s">
        <v>23</v>
      </c>
      <c r="D310" s="50" t="s">
        <v>95</v>
      </c>
      <c r="E310" t="e">
        <f t="shared" si="27"/>
        <v>#N/A</v>
      </c>
      <c r="F310" s="61">
        <f t="shared" si="28"/>
        <v>0</v>
      </c>
      <c r="G310">
        <f t="shared" si="25"/>
        <v>0</v>
      </c>
      <c r="H310">
        <f t="shared" si="26"/>
        <v>0</v>
      </c>
      <c r="N310" t="s">
        <v>110</v>
      </c>
      <c r="S310" s="50" t="s">
        <v>1063</v>
      </c>
    </row>
    <row r="311" spans="1:19" ht="12.75" hidden="1">
      <c r="A311" s="50" t="s">
        <v>824</v>
      </c>
      <c r="B311" t="s">
        <v>850</v>
      </c>
      <c r="C311" s="50" t="s">
        <v>23</v>
      </c>
      <c r="D311" s="50" t="s">
        <v>95</v>
      </c>
      <c r="E311" t="e">
        <f t="shared" si="27"/>
        <v>#N/A</v>
      </c>
      <c r="F311" s="61">
        <f t="shared" si="28"/>
        <v>0</v>
      </c>
      <c r="G311">
        <f t="shared" si="25"/>
        <v>0</v>
      </c>
      <c r="H311">
        <f t="shared" si="26"/>
        <v>0</v>
      </c>
      <c r="N311" t="s">
        <v>110</v>
      </c>
      <c r="S311" s="50" t="s">
        <v>1063</v>
      </c>
    </row>
    <row r="312" spans="1:19" ht="12.75" hidden="1">
      <c r="A312" s="50" t="s">
        <v>825</v>
      </c>
      <c r="B312" t="s">
        <v>851</v>
      </c>
      <c r="C312" s="50" t="s">
        <v>23</v>
      </c>
      <c r="D312" s="50" t="s">
        <v>95</v>
      </c>
      <c r="E312" t="e">
        <f t="shared" si="27"/>
        <v>#N/A</v>
      </c>
      <c r="F312" s="61">
        <f t="shared" si="28"/>
        <v>0</v>
      </c>
      <c r="G312">
        <f t="shared" si="25"/>
        <v>0</v>
      </c>
      <c r="H312">
        <f t="shared" si="26"/>
        <v>0</v>
      </c>
      <c r="N312" t="s">
        <v>110</v>
      </c>
      <c r="S312" s="50" t="s">
        <v>1063</v>
      </c>
    </row>
    <row r="313" spans="1:19" ht="12.75" hidden="1">
      <c r="A313" s="50" t="s">
        <v>826</v>
      </c>
      <c r="B313" t="s">
        <v>852</v>
      </c>
      <c r="C313" s="50" t="s">
        <v>23</v>
      </c>
      <c r="D313" s="50" t="s">
        <v>95</v>
      </c>
      <c r="E313" t="e">
        <f t="shared" si="27"/>
        <v>#N/A</v>
      </c>
      <c r="F313" s="61">
        <f t="shared" si="28"/>
        <v>0</v>
      </c>
      <c r="G313">
        <f t="shared" si="25"/>
        <v>0</v>
      </c>
      <c r="H313">
        <f t="shared" si="26"/>
        <v>0</v>
      </c>
      <c r="I313" s="61"/>
      <c r="J313" s="61"/>
      <c r="K313" s="61"/>
      <c r="L313" s="61"/>
      <c r="M313" s="61"/>
      <c r="N313" t="s">
        <v>110</v>
      </c>
      <c r="S313" s="50" t="s">
        <v>1063</v>
      </c>
    </row>
    <row r="314" spans="1:19" s="49" customFormat="1" ht="12.75" hidden="1">
      <c r="A314" s="51" t="s">
        <v>827</v>
      </c>
      <c r="B314" s="49" t="s">
        <v>853</v>
      </c>
      <c r="C314" s="51" t="s">
        <v>23</v>
      </c>
      <c r="D314" s="51" t="s">
        <v>95</v>
      </c>
      <c r="E314" s="49" t="e">
        <f>SUM(E289:E313)</f>
        <v>#N/A</v>
      </c>
      <c r="F314" s="61">
        <f t="shared" si="28"/>
        <v>0</v>
      </c>
      <c r="G314">
        <f t="shared" si="25"/>
        <v>0</v>
      </c>
      <c r="H314">
        <f t="shared" si="26"/>
        <v>0</v>
      </c>
      <c r="I314" s="49" t="s">
        <v>110</v>
      </c>
      <c r="S314" s="49" t="s">
        <v>1064</v>
      </c>
    </row>
    <row r="315" spans="1:4" ht="12.75" hidden="1">
      <c r="A315" s="50"/>
      <c r="B315" s="50"/>
      <c r="C315" s="50"/>
      <c r="D315" s="50"/>
    </row>
    <row r="316" spans="1:8" ht="12.75" hidden="1">
      <c r="A316" s="50"/>
      <c r="F316">
        <f>SUM(F2:F315)</f>
        <v>0</v>
      </c>
      <c r="G316">
        <f>SUM(G2:G315)</f>
        <v>0</v>
      </c>
      <c r="H316">
        <f>SUM(H2:H315)</f>
        <v>239</v>
      </c>
    </row>
    <row r="318" spans="2:3" ht="12.75">
      <c r="B318" t="s">
        <v>867</v>
      </c>
      <c r="C318" t="s">
        <v>868</v>
      </c>
    </row>
    <row r="319" spans="2:3" ht="12.75">
      <c r="B319" t="s">
        <v>869</v>
      </c>
      <c r="C319">
        <f>SUM(H2:H13)-SUM(G2:G13)+SUM(H214:H230)-SUM(G214:G230)</f>
        <v>20</v>
      </c>
    </row>
    <row r="320" spans="2:3" ht="12.75">
      <c r="B320" t="s">
        <v>870</v>
      </c>
      <c r="C320">
        <f>SUM(H14:H24)-SUM(G14:G24)</f>
        <v>11</v>
      </c>
    </row>
    <row r="321" spans="2:3" ht="12.75">
      <c r="B321" t="s">
        <v>871</v>
      </c>
      <c r="C321">
        <f>SUM(H25:H37)-SUM(G25:G37)+SUM(H231:H240)-SUM(G231:G240)</f>
        <v>18</v>
      </c>
    </row>
    <row r="322" spans="2:3" ht="12.75">
      <c r="B322" t="s">
        <v>231</v>
      </c>
      <c r="C322">
        <f>SUM(H241:H263)-SUM(G241:G263)</f>
        <v>20</v>
      </c>
    </row>
    <row r="323" spans="2:3" ht="12.75">
      <c r="B323" t="s">
        <v>872</v>
      </c>
      <c r="C323">
        <f>SUM(H38:H62)-SUM(G38:G62)</f>
        <v>22</v>
      </c>
    </row>
    <row r="324" spans="2:3" ht="12.75">
      <c r="B324" t="s">
        <v>873</v>
      </c>
      <c r="C324">
        <f>SUM(H63:H86)-SUM(G63:G86)</f>
        <v>22</v>
      </c>
    </row>
    <row r="325" spans="2:3" ht="12.75">
      <c r="B325" t="s">
        <v>876</v>
      </c>
      <c r="C325">
        <f>SUM(H87:H89)-SUM(G87:G89)</f>
        <v>3</v>
      </c>
    </row>
    <row r="326" spans="2:3" ht="12.75">
      <c r="B326" t="s">
        <v>874</v>
      </c>
      <c r="C326">
        <f>SUM(H90-G90)</f>
        <v>1</v>
      </c>
    </row>
    <row r="327" spans="2:3" ht="12.75">
      <c r="B327" t="s">
        <v>875</v>
      </c>
      <c r="C327">
        <f>SUM(H101-G101)</f>
        <v>1</v>
      </c>
    </row>
    <row r="328" spans="2:3" ht="12.75">
      <c r="B328" t="s">
        <v>877</v>
      </c>
      <c r="C328">
        <f>SUM(H119-G119)</f>
        <v>1</v>
      </c>
    </row>
    <row r="329" spans="2:3" ht="12.75">
      <c r="B329" t="s">
        <v>800</v>
      </c>
      <c r="C329">
        <f>SUM(H130:H154)-SUM(G130:G154)</f>
        <v>25</v>
      </c>
    </row>
    <row r="330" spans="2:3" ht="12.75">
      <c r="B330" t="s">
        <v>801</v>
      </c>
      <c r="C330">
        <f>SUM(H264:H288)-SUM(G264:G288)</f>
        <v>25</v>
      </c>
    </row>
    <row r="331" spans="2:3" ht="12.75">
      <c r="B331" t="s">
        <v>878</v>
      </c>
      <c r="C331">
        <f>SUM(H155:H179)-SUM(G155:G179)</f>
        <v>25</v>
      </c>
    </row>
    <row r="332" spans="2:3" ht="12.75">
      <c r="B332" t="s">
        <v>879</v>
      </c>
      <c r="C332">
        <f>H210-G210</f>
        <v>45</v>
      </c>
    </row>
  </sheetData>
  <sheetProtection sheet="1" objects="1" scenarios="1"/>
  <mergeCells count="11">
    <mergeCell ref="V14:W14"/>
    <mergeCell ref="V15:W15"/>
    <mergeCell ref="V16:W16"/>
    <mergeCell ref="V17:W17"/>
    <mergeCell ref="V22:W22"/>
    <mergeCell ref="V23:W23"/>
    <mergeCell ref="V24:W24"/>
    <mergeCell ref="V18:W18"/>
    <mergeCell ref="V19:W19"/>
    <mergeCell ref="V20:W20"/>
    <mergeCell ref="V21:W21"/>
  </mergeCells>
  <conditionalFormatting sqref="C319:C332">
    <cfRule type="cellIs" priority="1" dxfId="8" operator="not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36"/>
  <sheetViews>
    <sheetView workbookViewId="0" topLeftCell="A1">
      <selection activeCell="B32" sqref="B32:C34"/>
    </sheetView>
  </sheetViews>
  <sheetFormatPr defaultColWidth="9.00390625" defaultRowHeight="12.75"/>
  <cols>
    <col min="1" max="1" width="49.125" style="9" customWidth="1"/>
    <col min="2" max="2" width="62.00390625" style="9" customWidth="1"/>
    <col min="4" max="11" width="0" style="0" hidden="1" customWidth="1"/>
  </cols>
  <sheetData>
    <row r="1" spans="1:2" ht="18" customHeight="1">
      <c r="A1" s="149" t="s">
        <v>85</v>
      </c>
      <c r="B1" s="149"/>
    </row>
    <row r="2" spans="1:5" ht="14.25">
      <c r="A2" s="85" t="s">
        <v>738</v>
      </c>
      <c r="B2" s="89"/>
      <c r="D2" t="s">
        <v>740</v>
      </c>
      <c r="E2" t="s">
        <v>741</v>
      </c>
    </row>
    <row r="3" spans="1:2" ht="14.25" customHeight="1">
      <c r="A3" s="85" t="s">
        <v>739</v>
      </c>
      <c r="B3" s="92"/>
    </row>
    <row r="4" spans="1:5" ht="14.25">
      <c r="A4" s="85" t="s">
        <v>742</v>
      </c>
      <c r="B4" s="89"/>
      <c r="D4" t="str">
        <f>IF(B2=D2,"холост","не замужем")</f>
        <v>не замужем</v>
      </c>
      <c r="E4" t="str">
        <f>IF(B2=D2,"женат","замужем")</f>
        <v>замужем</v>
      </c>
    </row>
    <row r="5" spans="1:6" ht="14.25">
      <c r="A5" s="85" t="s">
        <v>744</v>
      </c>
      <c r="B5" s="89"/>
      <c r="D5" t="s">
        <v>745</v>
      </c>
      <c r="E5" t="s">
        <v>746</v>
      </c>
      <c r="F5" t="s">
        <v>747</v>
      </c>
    </row>
    <row r="6" spans="1:8" ht="14.25">
      <c r="A6" s="85" t="s">
        <v>1069</v>
      </c>
      <c r="B6" s="89"/>
      <c r="D6" t="s">
        <v>1070</v>
      </c>
      <c r="E6" t="s">
        <v>1071</v>
      </c>
      <c r="F6" t="s">
        <v>1072</v>
      </c>
      <c r="G6" t="s">
        <v>1073</v>
      </c>
      <c r="H6" t="s">
        <v>1074</v>
      </c>
    </row>
    <row r="7" spans="1:2" ht="14.25">
      <c r="A7" s="85"/>
      <c r="B7" s="85"/>
    </row>
    <row r="8" spans="1:5" ht="14.25" customHeight="1">
      <c r="A8" s="85" t="s">
        <v>748</v>
      </c>
      <c r="B8" s="89"/>
      <c r="D8" t="s">
        <v>749</v>
      </c>
      <c r="E8" t="s">
        <v>750</v>
      </c>
    </row>
    <row r="9" spans="1:7" ht="28.5" customHeight="1">
      <c r="A9" s="85" t="s">
        <v>917</v>
      </c>
      <c r="B9" s="89"/>
      <c r="D9" t="s">
        <v>916</v>
      </c>
      <c r="E9" t="s">
        <v>918</v>
      </c>
      <c r="F9" t="s">
        <v>919</v>
      </c>
      <c r="G9" t="s">
        <v>920</v>
      </c>
    </row>
    <row r="10" spans="1:8" ht="14.25">
      <c r="A10" s="85" t="s">
        <v>751</v>
      </c>
      <c r="B10" s="89"/>
      <c r="D10" s="7" t="s">
        <v>752</v>
      </c>
      <c r="E10" s="7" t="s">
        <v>754</v>
      </c>
      <c r="F10" s="7" t="s">
        <v>755</v>
      </c>
      <c r="G10" s="7" t="s">
        <v>753</v>
      </c>
      <c r="H10" s="7" t="s">
        <v>756</v>
      </c>
    </row>
    <row r="11" spans="1:7" ht="14.25" customHeight="1">
      <c r="A11" s="85" t="s">
        <v>757</v>
      </c>
      <c r="B11" s="89"/>
      <c r="D11" t="s">
        <v>904</v>
      </c>
      <c r="E11" t="s">
        <v>905</v>
      </c>
      <c r="F11" t="s">
        <v>753</v>
      </c>
      <c r="G11" t="s">
        <v>906</v>
      </c>
    </row>
    <row r="12" spans="1:8" ht="28.5" customHeight="1">
      <c r="A12" s="85" t="s">
        <v>907</v>
      </c>
      <c r="B12" s="89"/>
      <c r="D12" t="s">
        <v>904</v>
      </c>
      <c r="E12" t="s">
        <v>908</v>
      </c>
      <c r="F12" t="s">
        <v>909</v>
      </c>
      <c r="G12" t="s">
        <v>753</v>
      </c>
      <c r="H12" t="s">
        <v>906</v>
      </c>
    </row>
    <row r="13" spans="1:8" ht="30.75" customHeight="1">
      <c r="A13" s="9">
        <f>IF(B12=E12,"Ваши научные достижения после защиты кандидатской диссертации","")</f>
      </c>
      <c r="B13" s="127"/>
      <c r="D13" t="s">
        <v>1083</v>
      </c>
      <c r="E13" t="s">
        <v>1084</v>
      </c>
      <c r="F13" t="s">
        <v>1085</v>
      </c>
      <c r="G13" t="s">
        <v>1086</v>
      </c>
      <c r="H13" t="s">
        <v>915</v>
      </c>
    </row>
    <row r="14" spans="1:2" ht="28.5" customHeight="1">
      <c r="A14" s="9">
        <f>IF(B13=H13,"Что именно?..","")</f>
      </c>
      <c r="B14" s="66"/>
    </row>
    <row r="16" spans="1:2" ht="36.75" customHeight="1">
      <c r="A16" s="150" t="s">
        <v>1087</v>
      </c>
      <c r="B16" s="150"/>
    </row>
    <row r="17" spans="1:6" ht="14.25">
      <c r="A17" s="148" t="s">
        <v>1088</v>
      </c>
      <c r="B17" s="148"/>
      <c r="C17" s="65"/>
      <c r="E17" t="s">
        <v>1022</v>
      </c>
      <c r="F17" t="s">
        <v>745</v>
      </c>
    </row>
    <row r="18" spans="1:3" ht="14.25">
      <c r="A18" s="148" t="s">
        <v>1089</v>
      </c>
      <c r="B18" s="148"/>
      <c r="C18" s="65"/>
    </row>
    <row r="19" spans="1:3" ht="14.25">
      <c r="A19" s="148" t="str">
        <f>IF(B10=E10,"закончил(а) магистратуру по педагогике или педагогической психологии",IF(B10=G10,"учусь в магистратуре по педагогике или педагогической психологии","---"))</f>
        <v>---</v>
      </c>
      <c r="B19" s="148"/>
      <c r="C19" s="65"/>
    </row>
    <row r="20" spans="1:3" ht="14.25" customHeight="1">
      <c r="A20" s="148" t="str">
        <f>IF(B11=E11,"мое второе (третье и т.д.) образование было педагогическим",IF(B11=F11,"сейчас учусть на педагогической специальности (направлении)","---"))</f>
        <v>---</v>
      </c>
      <c r="B20" s="148"/>
      <c r="C20" s="65"/>
    </row>
    <row r="21" spans="1:3" ht="14.25" customHeight="1">
      <c r="A21" s="148" t="str">
        <f>IF(B12=E12,"имею ученую степень по педагогике или педагогической психологии",IF(B12=F12,"закончил(а) аспирантуру по педагогике или педагогической психологии",IF(B12=G12,"учусь в аспирантуре по педагогике или педагогической психологии","---")))</f>
        <v>---</v>
      </c>
      <c r="B21" s="148"/>
      <c r="C21" s="65"/>
    </row>
    <row r="23" spans="1:3" ht="42.75">
      <c r="A23" s="9" t="s">
        <v>1090</v>
      </c>
      <c r="B23" s="140"/>
      <c r="C23" s="141"/>
    </row>
    <row r="24" spans="1:3" s="9" customFormat="1" ht="15" customHeight="1">
      <c r="A24" s="146" t="s">
        <v>1091</v>
      </c>
      <c r="B24" s="146"/>
      <c r="C24" s="146"/>
    </row>
    <row r="25" spans="1:9" ht="14.25">
      <c r="A25" s="10" t="s">
        <v>1092</v>
      </c>
      <c r="B25" s="142"/>
      <c r="C25" s="143"/>
      <c r="E25" t="s">
        <v>1093</v>
      </c>
      <c r="F25" t="s">
        <v>1094</v>
      </c>
      <c r="G25" t="s">
        <v>1095</v>
      </c>
      <c r="H25" t="s">
        <v>1096</v>
      </c>
      <c r="I25" t="s">
        <v>1074</v>
      </c>
    </row>
    <row r="26" spans="1:3" ht="29.25" customHeight="1">
      <c r="A26" s="62" t="s">
        <v>1097</v>
      </c>
      <c r="B26" s="147"/>
      <c r="C26" s="147"/>
    </row>
    <row r="27" spans="1:3" ht="29.25" customHeight="1">
      <c r="A27" s="62" t="s">
        <v>1098</v>
      </c>
      <c r="B27" s="147"/>
      <c r="C27" s="147"/>
    </row>
    <row r="28" spans="1:3" ht="29.25" customHeight="1">
      <c r="A28" s="9" t="s">
        <v>703</v>
      </c>
      <c r="B28" s="140"/>
      <c r="C28" s="141"/>
    </row>
    <row r="29" spans="1:6" ht="14.25">
      <c r="A29" s="10" t="s">
        <v>704</v>
      </c>
      <c r="B29" s="142"/>
      <c r="C29" s="143"/>
      <c r="E29" t="s">
        <v>705</v>
      </c>
      <c r="F29" t="s">
        <v>706</v>
      </c>
    </row>
    <row r="30" spans="1:6" ht="14.25">
      <c r="A30" s="10" t="s">
        <v>707</v>
      </c>
      <c r="B30" s="142"/>
      <c r="C30" s="143"/>
      <c r="E30" t="s">
        <v>708</v>
      </c>
      <c r="F30" t="s">
        <v>709</v>
      </c>
    </row>
    <row r="32" spans="1:7" ht="28.5">
      <c r="A32" s="9" t="s">
        <v>1099</v>
      </c>
      <c r="B32" s="144"/>
      <c r="C32" s="145"/>
      <c r="E32" t="s">
        <v>1022</v>
      </c>
      <c r="F32" t="s">
        <v>745</v>
      </c>
      <c r="G32" t="s">
        <v>1100</v>
      </c>
    </row>
    <row r="33" spans="1:7" ht="42.75" customHeight="1">
      <c r="A33" s="9">
        <f>IF(B32=E32,"Как влияет наличие системы менеджмента качества на организацию образовательного процесса в целом?","")</f>
      </c>
      <c r="B33" s="138"/>
      <c r="C33" s="138"/>
      <c r="E33" t="s">
        <v>1101</v>
      </c>
      <c r="F33" t="s">
        <v>1102</v>
      </c>
      <c r="G33" t="s">
        <v>1103</v>
      </c>
    </row>
    <row r="34" spans="1:3" ht="42.75" customHeight="1">
      <c r="A34" s="9">
        <f>IF(B32=E32,"Как влияет наличие системы менеджмента качества на Вашу личную преподавательскую деятельность?","")</f>
      </c>
      <c r="B34" s="139"/>
      <c r="C34" s="139"/>
    </row>
    <row r="36" ht="14.25">
      <c r="B36" s="73" t="s">
        <v>1076</v>
      </c>
    </row>
  </sheetData>
  <sheetProtection sheet="1" objects="1" scenarios="1"/>
  <mergeCells count="18">
    <mergeCell ref="A1:B1"/>
    <mergeCell ref="A16:B16"/>
    <mergeCell ref="A17:B17"/>
    <mergeCell ref="A18:B18"/>
    <mergeCell ref="A19:B19"/>
    <mergeCell ref="A20:B20"/>
    <mergeCell ref="A21:B21"/>
    <mergeCell ref="B23:C23"/>
    <mergeCell ref="A24:C24"/>
    <mergeCell ref="B25:C25"/>
    <mergeCell ref="B26:C26"/>
    <mergeCell ref="B27:C27"/>
    <mergeCell ref="B33:C33"/>
    <mergeCell ref="B34:C34"/>
    <mergeCell ref="B28:C28"/>
    <mergeCell ref="B29:C29"/>
    <mergeCell ref="B30:C30"/>
    <mergeCell ref="B32:C32"/>
  </mergeCells>
  <conditionalFormatting sqref="B14">
    <cfRule type="expression" priority="1" dxfId="0" stopIfTrue="1">
      <formula>($B$13=$H$13)</formula>
    </cfRule>
  </conditionalFormatting>
  <conditionalFormatting sqref="B13">
    <cfRule type="expression" priority="2" dxfId="1" stopIfTrue="1">
      <formula>($B$12=$E$12)</formula>
    </cfRule>
  </conditionalFormatting>
  <conditionalFormatting sqref="B33:C34">
    <cfRule type="expression" priority="3" dxfId="1" stopIfTrue="1">
      <formula>($B$32=$E$32)</formula>
    </cfRule>
  </conditionalFormatting>
  <dataValidations count="15">
    <dataValidation type="list" allowBlank="1" showInputMessage="1" showErrorMessage="1" error="Выберите ответ из списка!" sqref="B4 B8">
      <formula1>D4:E4</formula1>
    </dataValidation>
    <dataValidation type="list" allowBlank="1" showInputMessage="1" showErrorMessage="1" error="Выберите ответ из списка!" sqref="B10 B12:B13">
      <formula1>D10:H10</formula1>
    </dataValidation>
    <dataValidation type="list" allowBlank="1" showInputMessage="1" showErrorMessage="1" error="Выберите ответ из списка!" sqref="B9 B11">
      <formula1>D9:G9</formula1>
    </dataValidation>
    <dataValidation type="list" allowBlank="1" showInputMessage="1" showErrorMessage="1" error="Выберите ответ из списка!" sqref="B2">
      <formula1>$D$2:$E$2</formula1>
    </dataValidation>
    <dataValidation type="whole" allowBlank="1" showInputMessage="1" showErrorMessage="1" error="Укажите год рождения в 4-х значном формате (например, 1986)" sqref="B3">
      <formula1>1940</formula1>
      <formula2>1992</formula2>
    </dataValidation>
    <dataValidation type="list" allowBlank="1" showInputMessage="1" showErrorMessage="1" error="Выберите ответ из списка!" sqref="B5">
      <formula1>$D$5:$F$5</formula1>
    </dataValidation>
    <dataValidation type="list" allowBlank="1" showInputMessage="1" showErrorMessage="1" error="Выберите ответ из списка!" sqref="B6">
      <formula1>$D$6:$H$6</formula1>
    </dataValidation>
    <dataValidation type="list" allowBlank="1" showInputMessage="1" showErrorMessage="1" sqref="B33:C34">
      <formula1>$E$33:$G$33</formula1>
    </dataValidation>
    <dataValidation type="list" allowBlank="1" showInputMessage="1" showErrorMessage="1" sqref="B32:C32">
      <formula1>$E$32:$G$32</formula1>
    </dataValidation>
    <dataValidation type="list" allowBlank="1" showInputMessage="1" showErrorMessage="1" error="Укажите год в 4-х значном формате (например, 1986)" sqref="B25:C25">
      <formula1>$E$25:$I$25</formula1>
    </dataValidation>
    <dataValidation type="list" allowBlank="1" showInputMessage="1" showErrorMessage="1" error="Укажите год в 4-х значном формате (например, 1986)" sqref="B29:C29">
      <formula1>$E$29:$F$29</formula1>
    </dataValidation>
    <dataValidation type="list" allowBlank="1" showInputMessage="1" showErrorMessage="1" error="Укажите год в 4-х значном формате (например, 1986)" sqref="B30:C30">
      <formula1>$E$30:$F$30</formula1>
    </dataValidation>
    <dataValidation allowBlank="1" showInputMessage="1" showErrorMessage="1" error="Укажите год в 4-х значном формате (например, 1986)" sqref="B28:C28"/>
    <dataValidation type="list" allowBlank="1" showInputMessage="1" showErrorMessage="1" sqref="C17:C21">
      <formula1>$E$17:$F$17</formula1>
    </dataValidation>
    <dataValidation type="whole" allowBlank="1" showInputMessage="1" showErrorMessage="1" sqref="B23:C24">
      <formula1>0</formula1>
      <formula2>20</formula2>
    </dataValidation>
  </dataValidations>
  <hyperlinks>
    <hyperlink ref="B36" location="'2-работа'!D12" display="Продолжить"/>
  </hyperlink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G27"/>
  <sheetViews>
    <sheetView workbookViewId="0" topLeftCell="A1">
      <pane ySplit="9" topLeftCell="BM10" activePane="bottomLeft" state="frozen"/>
      <selection pane="topLeft" activeCell="A26" sqref="A26"/>
      <selection pane="bottomLeft" activeCell="D12" sqref="D12"/>
    </sheetView>
  </sheetViews>
  <sheetFormatPr defaultColWidth="9.00390625" defaultRowHeight="12.75"/>
  <cols>
    <col min="1" max="1" width="4.25390625" style="0" customWidth="1"/>
    <col min="2" max="2" width="35.25390625" style="0" customWidth="1"/>
    <col min="3" max="3" width="75.00390625" style="0" customWidth="1"/>
    <col min="7" max="8" width="0" style="0" hidden="1" customWidth="1"/>
  </cols>
  <sheetData>
    <row r="1" s="10" customFormat="1" ht="15">
      <c r="B1" s="11" t="s">
        <v>961</v>
      </c>
    </row>
    <row r="2" s="10" customFormat="1" ht="14.25">
      <c r="B2" s="12" t="s">
        <v>968</v>
      </c>
    </row>
    <row r="3" spans="2:7" ht="25.5">
      <c r="B3" s="13" t="str">
        <f>IF('1-общие вопросы'!$B$2='1-общие вопросы'!$E$2,'2-работа'!G3&amp;"а",'2-работа'!G3)</f>
        <v>полностью не удовлетворен</v>
      </c>
      <c r="C3" s="5" t="s">
        <v>921</v>
      </c>
      <c r="D3" s="8">
        <v>1</v>
      </c>
      <c r="G3" t="s">
        <v>962</v>
      </c>
    </row>
    <row r="4" spans="2:7" ht="25.5">
      <c r="B4" s="13" t="str">
        <f>IF('1-общие вопросы'!$B$2='1-общие вопросы'!$E$2,'2-работа'!G4&amp;"а",'2-работа'!G4)</f>
        <v>не удовлетворен</v>
      </c>
      <c r="C4" s="5" t="s">
        <v>922</v>
      </c>
      <c r="D4" s="8">
        <v>2</v>
      </c>
      <c r="G4" t="s">
        <v>963</v>
      </c>
    </row>
    <row r="5" spans="2:7" ht="25.5">
      <c r="B5" s="13" t="str">
        <f>IF('1-общие вопросы'!$B$2='1-общие вопросы'!$E$2,'2-работа'!G5&amp;"а",'2-работа'!G5)</f>
        <v>скорее не удовлетворен</v>
      </c>
      <c r="C5" s="5" t="s">
        <v>923</v>
      </c>
      <c r="D5" s="8">
        <v>3</v>
      </c>
      <c r="G5" t="s">
        <v>964</v>
      </c>
    </row>
    <row r="6" spans="2:7" ht="25.5">
      <c r="B6" s="13" t="str">
        <f>G6</f>
        <v>нейтральное отношение</v>
      </c>
      <c r="C6" s="5" t="s">
        <v>925</v>
      </c>
      <c r="D6" s="8">
        <v>4</v>
      </c>
      <c r="G6" t="s">
        <v>924</v>
      </c>
    </row>
    <row r="7" spans="2:7" ht="25.5">
      <c r="B7" s="13" t="str">
        <f>IF('1-общие вопросы'!$B$2='1-общие вопросы'!$E$2,'2-работа'!G7&amp;"а",'2-работа'!G7)</f>
        <v>скорее удовлетворен</v>
      </c>
      <c r="C7" s="5" t="s">
        <v>926</v>
      </c>
      <c r="D7" s="8">
        <v>5</v>
      </c>
      <c r="G7" t="s">
        <v>965</v>
      </c>
    </row>
    <row r="8" spans="2:7" ht="25.5">
      <c r="B8" s="13" t="str">
        <f>IF('1-общие вопросы'!$B$2='1-общие вопросы'!$E$2,'2-работа'!G8&amp;"а",'2-работа'!G8)</f>
        <v>удовлетворен</v>
      </c>
      <c r="C8" s="5" t="s">
        <v>960</v>
      </c>
      <c r="D8" s="8">
        <v>6</v>
      </c>
      <c r="G8" t="s">
        <v>966</v>
      </c>
    </row>
    <row r="9" spans="2:7" ht="25.5">
      <c r="B9" s="13" t="str">
        <f>IF('1-общие вопросы'!$B$2='1-общие вопросы'!$E$2,'2-работа'!G9&amp;"а",'2-работа'!G9)</f>
        <v>полностью удовлетворен</v>
      </c>
      <c r="C9" s="5" t="s">
        <v>270</v>
      </c>
      <c r="D9" s="8">
        <v>7</v>
      </c>
      <c r="G9" t="s">
        <v>967</v>
      </c>
    </row>
    <row r="10" ht="12.75">
      <c r="B10" s="2"/>
    </row>
    <row r="11" spans="1:4" s="10" customFormat="1" ht="14.25">
      <c r="A11" s="12" t="s">
        <v>981</v>
      </c>
      <c r="D11" s="10" t="s">
        <v>974</v>
      </c>
    </row>
    <row r="12" spans="1:4" s="10" customFormat="1" ht="14.25">
      <c r="A12" s="14"/>
      <c r="B12" s="151" t="s">
        <v>969</v>
      </c>
      <c r="C12" s="151"/>
      <c r="D12" s="64"/>
    </row>
    <row r="13" spans="1:4" s="10" customFormat="1" ht="14.25">
      <c r="A13" s="14"/>
      <c r="B13" s="151" t="s">
        <v>970</v>
      </c>
      <c r="C13" s="151"/>
      <c r="D13" s="64"/>
    </row>
    <row r="14" spans="1:4" s="10" customFormat="1" ht="14.25">
      <c r="A14" s="14"/>
      <c r="B14" s="151" t="s">
        <v>971</v>
      </c>
      <c r="C14" s="151"/>
      <c r="D14" s="64"/>
    </row>
    <row r="15" spans="1:4" s="10" customFormat="1" ht="14.25">
      <c r="A15" s="14"/>
      <c r="B15" s="151" t="s">
        <v>972</v>
      </c>
      <c r="C15" s="151"/>
      <c r="D15" s="64"/>
    </row>
    <row r="16" spans="1:4" s="10" customFormat="1" ht="14.25">
      <c r="A16" s="14"/>
      <c r="B16" s="151" t="s">
        <v>973</v>
      </c>
      <c r="C16" s="151"/>
      <c r="D16" s="64"/>
    </row>
    <row r="17" spans="1:4" s="10" customFormat="1" ht="14.25">
      <c r="A17" s="14"/>
      <c r="B17" s="151" t="s">
        <v>976</v>
      </c>
      <c r="C17" s="151"/>
      <c r="D17" s="64"/>
    </row>
    <row r="18" spans="1:4" s="10" customFormat="1" ht="14.25">
      <c r="A18" s="14"/>
      <c r="B18" s="151" t="s">
        <v>975</v>
      </c>
      <c r="C18" s="151"/>
      <c r="D18" s="64"/>
    </row>
    <row r="19" spans="1:4" s="10" customFormat="1" ht="14.25">
      <c r="A19" s="14"/>
      <c r="B19" s="151" t="s">
        <v>977</v>
      </c>
      <c r="C19" s="151"/>
      <c r="D19" s="64"/>
    </row>
    <row r="20" spans="1:4" s="10" customFormat="1" ht="14.25">
      <c r="A20" s="14"/>
      <c r="B20" s="151" t="s">
        <v>978</v>
      </c>
      <c r="C20" s="151"/>
      <c r="D20" s="64"/>
    </row>
    <row r="21" spans="1:4" s="10" customFormat="1" ht="14.25">
      <c r="A21" s="14"/>
      <c r="B21" s="151" t="s">
        <v>979</v>
      </c>
      <c r="C21" s="151"/>
      <c r="D21" s="64"/>
    </row>
    <row r="22" spans="1:4" s="10" customFormat="1" ht="14.25">
      <c r="A22" s="14"/>
      <c r="B22" s="151" t="s">
        <v>980</v>
      </c>
      <c r="C22" s="151"/>
      <c r="D22" s="64"/>
    </row>
    <row r="23" ht="12.75">
      <c r="B23" s="2"/>
    </row>
    <row r="24" spans="2:3" ht="12.75">
      <c r="B24" s="2"/>
      <c r="C24" s="74" t="s">
        <v>1076</v>
      </c>
    </row>
    <row r="25" ht="12.75">
      <c r="B25" s="2"/>
    </row>
    <row r="26" ht="12.75">
      <c r="B26" s="2"/>
    </row>
    <row r="27" ht="12.75">
      <c r="B27" s="2"/>
    </row>
  </sheetData>
  <sheetProtection sheet="1" objects="1" scenarios="1"/>
  <mergeCells count="11">
    <mergeCell ref="B20:C20"/>
    <mergeCell ref="B21:C21"/>
    <mergeCell ref="B22:C22"/>
    <mergeCell ref="B16:C16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type="list" allowBlank="1" showInputMessage="1" showErrorMessage="1" sqref="D12:D22">
      <formula1>$D$3:$D$9</formula1>
    </dataValidation>
  </dataValidations>
  <hyperlinks>
    <hyperlink ref="C24" location="'3-квалификация'!B2" display="Продолжить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41"/>
  <sheetViews>
    <sheetView workbookViewId="0" topLeftCell="A1">
      <selection activeCell="B2" sqref="B2"/>
    </sheetView>
  </sheetViews>
  <sheetFormatPr defaultColWidth="9.00390625" defaultRowHeight="12.75"/>
  <cols>
    <col min="1" max="1" width="89.875" style="2" customWidth="1"/>
    <col min="2" max="2" width="24.125" style="0" customWidth="1"/>
    <col min="3" max="3" width="0" style="0" hidden="1" customWidth="1"/>
    <col min="4" max="4" width="23.25390625" style="0" hidden="1" customWidth="1"/>
    <col min="5" max="5" width="0" style="0" hidden="1" customWidth="1"/>
  </cols>
  <sheetData>
    <row r="2" spans="1:2" ht="28.5">
      <c r="A2" s="9" t="s">
        <v>988</v>
      </c>
      <c r="B2" s="131"/>
    </row>
    <row r="3" spans="1:2" ht="15">
      <c r="A3" s="3" t="s">
        <v>985</v>
      </c>
      <c r="B3" s="15" t="s">
        <v>982</v>
      </c>
    </row>
    <row r="4" spans="1:2" ht="15">
      <c r="A4" s="3" t="s">
        <v>986</v>
      </c>
      <c r="B4" s="15" t="s">
        <v>983</v>
      </c>
    </row>
    <row r="5" spans="1:2" ht="25.5">
      <c r="A5" s="3" t="s">
        <v>987</v>
      </c>
      <c r="B5" s="15" t="s">
        <v>984</v>
      </c>
    </row>
    <row r="6" spans="1:2" ht="15">
      <c r="A6" s="3"/>
      <c r="B6" s="15"/>
    </row>
    <row r="7" spans="1:2" ht="46.5" customHeight="1">
      <c r="A7" s="153" t="s">
        <v>1105</v>
      </c>
      <c r="B7" s="153"/>
    </row>
    <row r="8" spans="1:4" ht="12.75">
      <c r="A8" s="124" t="s">
        <v>1106</v>
      </c>
      <c r="B8" s="130"/>
      <c r="C8" t="e">
        <f>VLOOKUP(B8,D$9:E$14,2,0)</f>
        <v>#N/A</v>
      </c>
      <c r="D8" t="str">
        <f>IF('1-общие вопросы'!B2='1-общие вопросы'!E2,"согласна","согласен")</f>
        <v>согласен</v>
      </c>
    </row>
    <row r="9" spans="1:5" ht="12.75">
      <c r="A9" s="124" t="s">
        <v>1107</v>
      </c>
      <c r="B9" s="130"/>
      <c r="C9" t="e">
        <f aca="true" t="shared" si="0" ref="C9:C17">VLOOKUP(B9,D$9:E$14,2,0)</f>
        <v>#N/A</v>
      </c>
      <c r="D9" t="str">
        <f>"полностью "&amp;D8</f>
        <v>полностью согласен</v>
      </c>
      <c r="E9">
        <v>5</v>
      </c>
    </row>
    <row r="10" spans="1:5" ht="25.5">
      <c r="A10" s="124" t="s">
        <v>1108</v>
      </c>
      <c r="B10" s="130"/>
      <c r="C10" t="e">
        <f t="shared" si="0"/>
        <v>#N/A</v>
      </c>
      <c r="D10" t="str">
        <f>"скорее "&amp;D8</f>
        <v>скорее согласен</v>
      </c>
      <c r="E10">
        <v>4</v>
      </c>
    </row>
    <row r="11" spans="1:5" ht="12.75">
      <c r="A11" s="124" t="s">
        <v>1109</v>
      </c>
      <c r="B11" s="130"/>
      <c r="C11" t="e">
        <f t="shared" si="0"/>
        <v>#N/A</v>
      </c>
      <c r="D11" t="str">
        <f>"в чем-то "&amp;D8&amp;", в чем-то нет"</f>
        <v>в чем-то согласен, в чем-то нет</v>
      </c>
      <c r="E11">
        <v>3</v>
      </c>
    </row>
    <row r="12" spans="1:5" ht="12.75">
      <c r="A12" s="124" t="s">
        <v>1110</v>
      </c>
      <c r="B12" s="130"/>
      <c r="C12" t="e">
        <f t="shared" si="0"/>
        <v>#N/A</v>
      </c>
      <c r="D12" t="str">
        <f>"скорее не "&amp;D8</f>
        <v>скорее не согласен</v>
      </c>
      <c r="E12">
        <v>2</v>
      </c>
    </row>
    <row r="13" spans="1:5" ht="12.75">
      <c r="A13" s="124" t="s">
        <v>1111</v>
      </c>
      <c r="B13" s="130"/>
      <c r="C13" t="e">
        <f t="shared" si="0"/>
        <v>#N/A</v>
      </c>
      <c r="D13" t="str">
        <f>"полностью не "&amp;D8</f>
        <v>полностью не согласен</v>
      </c>
      <c r="E13">
        <v>1</v>
      </c>
    </row>
    <row r="14" spans="1:5" ht="12.75">
      <c r="A14" s="124" t="s">
        <v>1112</v>
      </c>
      <c r="B14" s="130"/>
      <c r="C14" t="e">
        <f t="shared" si="0"/>
        <v>#N/A</v>
      </c>
      <c r="D14" t="s">
        <v>1100</v>
      </c>
      <c r="E14" t="s">
        <v>1104</v>
      </c>
    </row>
    <row r="15" spans="1:3" ht="12.75">
      <c r="A15" s="124" t="s">
        <v>1114</v>
      </c>
      <c r="B15" s="130"/>
      <c r="C15" t="e">
        <f t="shared" si="0"/>
        <v>#N/A</v>
      </c>
    </row>
    <row r="16" spans="1:3" ht="12.75">
      <c r="A16" s="124" t="s">
        <v>1113</v>
      </c>
      <c r="B16" s="130"/>
      <c r="C16" t="e">
        <f t="shared" si="0"/>
        <v>#N/A</v>
      </c>
    </row>
    <row r="17" spans="1:3" ht="25.5">
      <c r="A17" s="124" t="s">
        <v>1115</v>
      </c>
      <c r="B17" s="130"/>
      <c r="C17" t="e">
        <f t="shared" si="0"/>
        <v>#N/A</v>
      </c>
    </row>
    <row r="18" ht="12.75">
      <c r="B18" s="124"/>
    </row>
    <row r="19" ht="42.75">
      <c r="A19" s="9" t="s">
        <v>274</v>
      </c>
    </row>
    <row r="20" spans="1:2" ht="15">
      <c r="A20" s="3" t="s">
        <v>989</v>
      </c>
      <c r="B20" s="15">
        <v>5</v>
      </c>
    </row>
    <row r="21" spans="1:2" ht="15">
      <c r="A21" s="3" t="s">
        <v>990</v>
      </c>
      <c r="B21" s="15">
        <v>4</v>
      </c>
    </row>
    <row r="22" spans="1:2" ht="15">
      <c r="A22" s="3" t="s">
        <v>991</v>
      </c>
      <c r="B22" s="15">
        <v>3</v>
      </c>
    </row>
    <row r="23" spans="1:2" ht="15">
      <c r="A23" s="3" t="s">
        <v>992</v>
      </c>
      <c r="B23" s="15">
        <v>2</v>
      </c>
    </row>
    <row r="24" spans="1:2" ht="15">
      <c r="A24" s="3" t="s">
        <v>993</v>
      </c>
      <c r="B24" s="15">
        <v>1</v>
      </c>
    </row>
    <row r="25" spans="1:2" ht="15">
      <c r="A25" s="3" t="s">
        <v>994</v>
      </c>
      <c r="B25" s="15" t="s">
        <v>1104</v>
      </c>
    </row>
    <row r="26" spans="1:2" ht="14.25">
      <c r="A26" s="9" t="s">
        <v>995</v>
      </c>
      <c r="B26" s="132"/>
    </row>
    <row r="27" spans="1:2" ht="14.25">
      <c r="A27" s="9" t="s">
        <v>998</v>
      </c>
      <c r="B27" s="132"/>
    </row>
    <row r="28" spans="1:2" ht="14.25">
      <c r="A28" s="9" t="s">
        <v>997</v>
      </c>
      <c r="B28" s="132"/>
    </row>
    <row r="29" spans="1:2" ht="14.25">
      <c r="A29" s="9" t="s">
        <v>996</v>
      </c>
      <c r="B29" s="132"/>
    </row>
    <row r="30" spans="1:2" ht="14.25">
      <c r="A30" s="9" t="s">
        <v>999</v>
      </c>
      <c r="B30" s="132"/>
    </row>
    <row r="31" spans="1:2" ht="14.25">
      <c r="A31" s="9" t="s">
        <v>1000</v>
      </c>
      <c r="B31" s="132"/>
    </row>
    <row r="32" spans="1:2" ht="14.25">
      <c r="A32" s="9" t="s">
        <v>1001</v>
      </c>
      <c r="B32" s="132"/>
    </row>
    <row r="33" spans="1:2" ht="12.75">
      <c r="A33" s="152" t="s">
        <v>1002</v>
      </c>
      <c r="B33" s="152"/>
    </row>
    <row r="34" spans="1:2" ht="14.25">
      <c r="A34" s="9" t="str">
        <f>IF(OR('1-общие вопросы'!B9='1-общие вопросы'!F9,'1-общие вопросы'!B9='1-общие вопросы'!G9),"обучение в колледже, училище и т.п.","---")</f>
        <v>---</v>
      </c>
      <c r="B34" s="133"/>
    </row>
    <row r="35" spans="1:2" ht="14.25">
      <c r="A35" s="9" t="str">
        <f>IF(OR('1-общие вопросы'!B10='1-общие вопросы'!E10,'1-общие вопросы'!B10='1-общие вопросы'!G10,'1-общие вопросы'!B10='1-общие вопросы'!F10),"обучение в магистратуре","---")</f>
        <v>---</v>
      </c>
      <c r="B35" s="133"/>
    </row>
    <row r="36" spans="1:2" ht="14.25">
      <c r="A36" s="9" t="str">
        <f>IF(OR('1-общие вопросы'!B11='1-общие вопросы'!E11,'1-общие вопросы'!B11='1-общие вопросы'!F11),"обучение на втором (третьем и т.д.) высшем образовании","---")</f>
        <v>---</v>
      </c>
      <c r="B36" s="133"/>
    </row>
    <row r="37" spans="1:2" ht="14.25">
      <c r="A37" s="9" t="str">
        <f>IF(OR('1-общие вопросы'!B12='1-общие вопросы'!E12,'1-общие вопросы'!B12='1-общие вопросы'!F12,'1-общие вопросы'!B12='1-общие вопросы'!G12),"обучение в аспирантуре, ординатуре, прикрепление соискателем и т.п.","---")</f>
        <v>---</v>
      </c>
      <c r="B37" s="133"/>
    </row>
    <row r="39" ht="12.75">
      <c r="A39" s="73" t="s">
        <v>1076</v>
      </c>
    </row>
    <row r="41" ht="12.75" hidden="1">
      <c r="B41" t="e">
        <f>B27/AVERAGE(B26,B28:B32,B34:B37)</f>
        <v>#DIV/0!</v>
      </c>
    </row>
  </sheetData>
  <sheetProtection sheet="1" objects="1" scenarios="1"/>
  <mergeCells count="2">
    <mergeCell ref="A33:B33"/>
    <mergeCell ref="A7:B7"/>
  </mergeCells>
  <conditionalFormatting sqref="B34:B37">
    <cfRule type="expression" priority="1" dxfId="1" stopIfTrue="1">
      <formula>NOT(A34="---")</formula>
    </cfRule>
  </conditionalFormatting>
  <dataValidations count="3">
    <dataValidation type="list" allowBlank="1" showInputMessage="1" showErrorMessage="1" sqref="B26:B32 B34:B37">
      <formula1>$B$20:$B$25</formula1>
    </dataValidation>
    <dataValidation type="list" allowBlank="1" showInputMessage="1" showErrorMessage="1" sqref="B2">
      <formula1>$B$3:$B$5</formula1>
    </dataValidation>
    <dataValidation type="list" allowBlank="1" showInputMessage="1" showErrorMessage="1" sqref="B8:B17">
      <formula1>$D$9:$D$14</formula1>
    </dataValidation>
  </dataValidations>
  <hyperlinks>
    <hyperlink ref="A39" location="'3п-позиция'!C5" display="Продолжить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7"/>
  <sheetViews>
    <sheetView workbookViewId="0" topLeftCell="A1">
      <pane ySplit="1" topLeftCell="BM2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5.375" style="9" customWidth="1"/>
    <col min="2" max="2" width="95.375" style="9" customWidth="1"/>
    <col min="4" max="9" width="0" style="0" hidden="1" customWidth="1"/>
  </cols>
  <sheetData>
    <row r="1" spans="1:3" ht="117.75" customHeight="1">
      <c r="A1" s="154" t="s">
        <v>656</v>
      </c>
      <c r="B1" s="154"/>
      <c r="C1" s="154"/>
    </row>
    <row r="3" spans="1:3" s="78" customFormat="1" ht="20.25" customHeight="1">
      <c r="A3" s="155" t="s">
        <v>1116</v>
      </c>
      <c r="B3" s="134"/>
      <c r="C3" s="135"/>
    </row>
    <row r="4" spans="1:2" ht="14.25">
      <c r="A4" s="122"/>
      <c r="B4" s="122"/>
    </row>
    <row r="5" spans="1:9" ht="14.25">
      <c r="A5" s="149" t="s">
        <v>1117</v>
      </c>
      <c r="B5" s="149"/>
      <c r="C5" s="132"/>
      <c r="E5">
        <v>1</v>
      </c>
      <c r="F5" t="e">
        <f>VLOOKUP(C5,C6:D8,2)</f>
        <v>#N/A</v>
      </c>
      <c r="H5">
        <v>1</v>
      </c>
      <c r="I5" t="e">
        <f>VLOOKUP(H5,$E$5:$F$105,2,0)</f>
        <v>#N/A</v>
      </c>
    </row>
    <row r="6" spans="1:9" ht="28.5">
      <c r="A6" s="125" t="s">
        <v>1027</v>
      </c>
      <c r="B6" s="123" t="s">
        <v>1118</v>
      </c>
      <c r="C6" s="126" t="s">
        <v>1027</v>
      </c>
      <c r="D6">
        <v>2</v>
      </c>
      <c r="H6">
        <v>2</v>
      </c>
      <c r="I6" t="e">
        <f aca="true" t="shared" si="0" ref="I6:I24">VLOOKUP(H6,$E$5:$F$105,2,0)</f>
        <v>#N/A</v>
      </c>
    </row>
    <row r="7" spans="1:9" ht="14.25">
      <c r="A7" s="125" t="s">
        <v>1028</v>
      </c>
      <c r="B7" s="123" t="s">
        <v>1119</v>
      </c>
      <c r="C7" s="126" t="s">
        <v>1028</v>
      </c>
      <c r="D7">
        <v>1</v>
      </c>
      <c r="H7">
        <v>3</v>
      </c>
      <c r="I7" t="e">
        <f t="shared" si="0"/>
        <v>#N/A</v>
      </c>
    </row>
    <row r="8" spans="1:9" ht="28.5">
      <c r="A8" s="125" t="s">
        <v>1029</v>
      </c>
      <c r="B8" s="123" t="s">
        <v>1120</v>
      </c>
      <c r="C8" s="126" t="s">
        <v>1029</v>
      </c>
      <c r="D8">
        <v>3</v>
      </c>
      <c r="H8">
        <v>4</v>
      </c>
      <c r="I8" t="e">
        <f t="shared" si="0"/>
        <v>#N/A</v>
      </c>
    </row>
    <row r="9" spans="8:9" ht="14.25">
      <c r="H9">
        <v>5</v>
      </c>
      <c r="I9" t="e">
        <f t="shared" si="0"/>
        <v>#N/A</v>
      </c>
    </row>
    <row r="10" spans="1:9" ht="14.25">
      <c r="A10" s="149" t="s">
        <v>1121</v>
      </c>
      <c r="B10" s="149"/>
      <c r="C10" s="132"/>
      <c r="E10">
        <v>2</v>
      </c>
      <c r="F10" t="e">
        <f>VLOOKUP(C10,C11:D13,2)</f>
        <v>#N/A</v>
      </c>
      <c r="H10">
        <v>6</v>
      </c>
      <c r="I10" t="e">
        <f t="shared" si="0"/>
        <v>#N/A</v>
      </c>
    </row>
    <row r="11" spans="1:9" ht="28.5">
      <c r="A11" s="125" t="s">
        <v>1027</v>
      </c>
      <c r="B11" s="123" t="s">
        <v>1122</v>
      </c>
      <c r="C11" s="126" t="s">
        <v>1027</v>
      </c>
      <c r="D11">
        <v>3</v>
      </c>
      <c r="H11">
        <v>7</v>
      </c>
      <c r="I11" t="e">
        <f t="shared" si="0"/>
        <v>#N/A</v>
      </c>
    </row>
    <row r="12" spans="1:9" ht="14.25">
      <c r="A12" s="125" t="s">
        <v>1028</v>
      </c>
      <c r="B12" s="123" t="s">
        <v>1123</v>
      </c>
      <c r="C12" s="126" t="s">
        <v>1028</v>
      </c>
      <c r="D12">
        <v>2</v>
      </c>
      <c r="H12">
        <v>8</v>
      </c>
      <c r="I12" t="e">
        <f t="shared" si="0"/>
        <v>#N/A</v>
      </c>
    </row>
    <row r="13" spans="1:9" ht="14.25">
      <c r="A13" s="125" t="s">
        <v>1029</v>
      </c>
      <c r="B13" s="123" t="s">
        <v>1124</v>
      </c>
      <c r="C13" s="126" t="s">
        <v>1029</v>
      </c>
      <c r="D13">
        <v>1</v>
      </c>
      <c r="H13">
        <v>9</v>
      </c>
      <c r="I13" t="e">
        <f t="shared" si="0"/>
        <v>#N/A</v>
      </c>
    </row>
    <row r="14" spans="8:9" ht="14.25">
      <c r="H14">
        <v>10</v>
      </c>
      <c r="I14" t="e">
        <f t="shared" si="0"/>
        <v>#N/A</v>
      </c>
    </row>
    <row r="15" spans="1:9" ht="14.25">
      <c r="A15" s="149" t="s">
        <v>1125</v>
      </c>
      <c r="B15" s="149"/>
      <c r="C15" s="132"/>
      <c r="E15">
        <v>3</v>
      </c>
      <c r="F15" t="e">
        <f>VLOOKUP(C15,C16:D18,2)</f>
        <v>#N/A</v>
      </c>
      <c r="H15">
        <v>11</v>
      </c>
      <c r="I15" t="e">
        <f t="shared" si="0"/>
        <v>#N/A</v>
      </c>
    </row>
    <row r="16" spans="1:9" ht="28.5">
      <c r="A16" s="125" t="s">
        <v>1027</v>
      </c>
      <c r="B16" s="123" t="s">
        <v>1126</v>
      </c>
      <c r="C16" s="126" t="s">
        <v>1027</v>
      </c>
      <c r="D16">
        <v>1</v>
      </c>
      <c r="H16">
        <v>12</v>
      </c>
      <c r="I16" t="e">
        <f t="shared" si="0"/>
        <v>#N/A</v>
      </c>
    </row>
    <row r="17" spans="1:9" ht="28.5">
      <c r="A17" s="125" t="s">
        <v>1028</v>
      </c>
      <c r="B17" s="123" t="s">
        <v>1127</v>
      </c>
      <c r="C17" s="126" t="s">
        <v>1028</v>
      </c>
      <c r="D17">
        <v>2</v>
      </c>
      <c r="H17">
        <v>13</v>
      </c>
      <c r="I17" t="e">
        <f t="shared" si="0"/>
        <v>#N/A</v>
      </c>
    </row>
    <row r="18" spans="1:9" ht="42.75">
      <c r="A18" s="125" t="s">
        <v>1029</v>
      </c>
      <c r="B18" s="123" t="s">
        <v>1128</v>
      </c>
      <c r="C18" s="126" t="s">
        <v>1029</v>
      </c>
      <c r="D18">
        <v>3</v>
      </c>
      <c r="H18">
        <v>14</v>
      </c>
      <c r="I18" t="e">
        <f t="shared" si="0"/>
        <v>#N/A</v>
      </c>
    </row>
    <row r="19" spans="8:9" ht="14.25">
      <c r="H19">
        <v>15</v>
      </c>
      <c r="I19" t="e">
        <f t="shared" si="0"/>
        <v>#N/A</v>
      </c>
    </row>
    <row r="20" spans="1:9" ht="14.25" customHeight="1">
      <c r="A20" s="149" t="s">
        <v>1129</v>
      </c>
      <c r="B20" s="149"/>
      <c r="C20" s="132"/>
      <c r="E20">
        <v>4</v>
      </c>
      <c r="F20" t="e">
        <f>VLOOKUP(C20,C21:D23,2)</f>
        <v>#N/A</v>
      </c>
      <c r="H20">
        <v>16</v>
      </c>
      <c r="I20" t="e">
        <f t="shared" si="0"/>
        <v>#N/A</v>
      </c>
    </row>
    <row r="21" spans="1:9" ht="14.25">
      <c r="A21" s="125" t="s">
        <v>1027</v>
      </c>
      <c r="B21" s="123" t="s">
        <v>1130</v>
      </c>
      <c r="C21" s="126" t="s">
        <v>1027</v>
      </c>
      <c r="D21">
        <v>2</v>
      </c>
      <c r="H21">
        <v>17</v>
      </c>
      <c r="I21" t="e">
        <f t="shared" si="0"/>
        <v>#N/A</v>
      </c>
    </row>
    <row r="22" spans="1:9" ht="14.25">
      <c r="A22" s="125" t="s">
        <v>1028</v>
      </c>
      <c r="B22" s="123" t="s">
        <v>1131</v>
      </c>
      <c r="C22" s="126" t="s">
        <v>1028</v>
      </c>
      <c r="D22">
        <v>1</v>
      </c>
      <c r="H22">
        <v>18</v>
      </c>
      <c r="I22" t="e">
        <f t="shared" si="0"/>
        <v>#N/A</v>
      </c>
    </row>
    <row r="23" spans="1:9" ht="28.5">
      <c r="A23" s="125" t="s">
        <v>1029</v>
      </c>
      <c r="B23" s="123" t="s">
        <v>1132</v>
      </c>
      <c r="C23" s="126" t="s">
        <v>1029</v>
      </c>
      <c r="D23">
        <v>3</v>
      </c>
      <c r="H23">
        <v>19</v>
      </c>
      <c r="I23" t="e">
        <f t="shared" si="0"/>
        <v>#N/A</v>
      </c>
    </row>
    <row r="24" spans="8:9" ht="14.25">
      <c r="H24">
        <v>20</v>
      </c>
      <c r="I24" t="e">
        <f t="shared" si="0"/>
        <v>#N/A</v>
      </c>
    </row>
    <row r="25" spans="1:9" ht="28.5" customHeight="1">
      <c r="A25" s="149" t="s">
        <v>1133</v>
      </c>
      <c r="B25" s="149"/>
      <c r="C25" s="132"/>
      <c r="E25">
        <f>E20+1</f>
        <v>5</v>
      </c>
      <c r="F25" t="e">
        <f>VLOOKUP(C25,C26:D28,2)</f>
        <v>#N/A</v>
      </c>
      <c r="H25">
        <v>1</v>
      </c>
      <c r="I25">
        <f>COUNTIF($I$5:$I$24,H25)</f>
        <v>0</v>
      </c>
    </row>
    <row r="26" spans="1:9" ht="14.25">
      <c r="A26" s="125" t="s">
        <v>1027</v>
      </c>
      <c r="B26" s="123" t="s">
        <v>1134</v>
      </c>
      <c r="C26" s="126" t="s">
        <v>1027</v>
      </c>
      <c r="D26">
        <v>1</v>
      </c>
      <c r="H26">
        <v>2</v>
      </c>
      <c r="I26">
        <f>COUNTIF($I$5:$I$24,H26)</f>
        <v>0</v>
      </c>
    </row>
    <row r="27" spans="1:9" ht="28.5">
      <c r="A27" s="125" t="s">
        <v>1028</v>
      </c>
      <c r="B27" s="123" t="s">
        <v>1135</v>
      </c>
      <c r="C27" s="126" t="s">
        <v>1028</v>
      </c>
      <c r="D27">
        <v>3</v>
      </c>
      <c r="H27">
        <v>3</v>
      </c>
      <c r="I27">
        <f>COUNTIF($I$5:$I$24,H27)</f>
        <v>0</v>
      </c>
    </row>
    <row r="28" spans="1:4" ht="14.25" customHeight="1">
      <c r="A28" s="125" t="s">
        <v>1029</v>
      </c>
      <c r="B28" s="123" t="s">
        <v>1136</v>
      </c>
      <c r="C28" s="126" t="s">
        <v>1029</v>
      </c>
      <c r="D28">
        <v>2</v>
      </c>
    </row>
    <row r="30" spans="1:6" ht="14.25" customHeight="1">
      <c r="A30" s="149" t="s">
        <v>1137</v>
      </c>
      <c r="B30" s="149"/>
      <c r="C30" s="132"/>
      <c r="E30">
        <f>E25+1</f>
        <v>6</v>
      </c>
      <c r="F30" t="e">
        <f>VLOOKUP(C30,C31:D33,2)</f>
        <v>#N/A</v>
      </c>
    </row>
    <row r="31" spans="1:4" ht="14.25">
      <c r="A31" s="125" t="s">
        <v>1027</v>
      </c>
      <c r="B31" s="123" t="s">
        <v>279</v>
      </c>
      <c r="C31" s="126" t="s">
        <v>1027</v>
      </c>
      <c r="D31">
        <v>1</v>
      </c>
    </row>
    <row r="32" spans="1:4" ht="14.25">
      <c r="A32" s="125" t="s">
        <v>1028</v>
      </c>
      <c r="B32" s="123" t="s">
        <v>1138</v>
      </c>
      <c r="C32" s="126" t="s">
        <v>1028</v>
      </c>
      <c r="D32">
        <v>2</v>
      </c>
    </row>
    <row r="33" spans="1:4" ht="14.25">
      <c r="A33" s="125" t="s">
        <v>1029</v>
      </c>
      <c r="B33" s="123" t="s">
        <v>1139</v>
      </c>
      <c r="C33" s="126" t="s">
        <v>1029</v>
      </c>
      <c r="D33">
        <v>3</v>
      </c>
    </row>
    <row r="35" spans="1:6" ht="14.25" customHeight="1">
      <c r="A35" s="149" t="s">
        <v>1140</v>
      </c>
      <c r="B35" s="149"/>
      <c r="C35" s="132"/>
      <c r="E35">
        <f>E30+1</f>
        <v>7</v>
      </c>
      <c r="F35" t="e">
        <f>VLOOKUP(C35,C36:D38,2)</f>
        <v>#N/A</v>
      </c>
    </row>
    <row r="36" spans="1:4" ht="42.75">
      <c r="A36" s="125" t="s">
        <v>1027</v>
      </c>
      <c r="B36" s="123" t="s">
        <v>1141</v>
      </c>
      <c r="C36" s="126" t="s">
        <v>1027</v>
      </c>
      <c r="D36">
        <v>3</v>
      </c>
    </row>
    <row r="37" spans="1:4" ht="14.25">
      <c r="A37" s="125" t="s">
        <v>1028</v>
      </c>
      <c r="B37" s="123" t="s">
        <v>1142</v>
      </c>
      <c r="C37" s="126" t="s">
        <v>1028</v>
      </c>
      <c r="D37">
        <v>1</v>
      </c>
    </row>
    <row r="38" spans="1:4" ht="42.75">
      <c r="A38" s="125" t="s">
        <v>1029</v>
      </c>
      <c r="B38" s="123" t="s">
        <v>1143</v>
      </c>
      <c r="C38" s="126" t="s">
        <v>1029</v>
      </c>
      <c r="D38">
        <v>2</v>
      </c>
    </row>
    <row r="40" spans="1:6" ht="28.5" customHeight="1">
      <c r="A40" s="149" t="s">
        <v>1144</v>
      </c>
      <c r="B40" s="149"/>
      <c r="C40" s="132"/>
      <c r="E40">
        <f>E35+1</f>
        <v>8</v>
      </c>
      <c r="F40" t="e">
        <f>VLOOKUP(C40,C41:D43,2)</f>
        <v>#N/A</v>
      </c>
    </row>
    <row r="41" spans="1:4" ht="14.25">
      <c r="A41" s="125" t="s">
        <v>1027</v>
      </c>
      <c r="B41" s="123" t="s">
        <v>1145</v>
      </c>
      <c r="C41" s="126" t="s">
        <v>1027</v>
      </c>
      <c r="D41">
        <v>2</v>
      </c>
    </row>
    <row r="42" spans="1:4" ht="14.25">
      <c r="A42" s="125" t="s">
        <v>1028</v>
      </c>
      <c r="B42" s="123" t="s">
        <v>1146</v>
      </c>
      <c r="C42" s="126" t="s">
        <v>1028</v>
      </c>
      <c r="D42">
        <v>1</v>
      </c>
    </row>
    <row r="43" spans="1:4" ht="14.25" customHeight="1">
      <c r="A43" s="125" t="s">
        <v>1029</v>
      </c>
      <c r="B43" s="123" t="s">
        <v>120</v>
      </c>
      <c r="C43" s="126" t="s">
        <v>1029</v>
      </c>
      <c r="D43">
        <v>3</v>
      </c>
    </row>
    <row r="45" spans="1:6" ht="28.5" customHeight="1">
      <c r="A45" s="149" t="s">
        <v>121</v>
      </c>
      <c r="B45" s="149"/>
      <c r="C45" s="132"/>
      <c r="E45">
        <f>E40+1</f>
        <v>9</v>
      </c>
      <c r="F45" t="e">
        <f>VLOOKUP(C45,C46:D48,2)</f>
        <v>#N/A</v>
      </c>
    </row>
    <row r="46" spans="1:4" ht="28.5">
      <c r="A46" s="125" t="s">
        <v>1027</v>
      </c>
      <c r="B46" s="123" t="s">
        <v>122</v>
      </c>
      <c r="C46" s="126" t="s">
        <v>1027</v>
      </c>
      <c r="D46">
        <v>1</v>
      </c>
    </row>
    <row r="47" spans="1:4" ht="42.75">
      <c r="A47" s="125" t="s">
        <v>1028</v>
      </c>
      <c r="B47" s="123" t="s">
        <v>123</v>
      </c>
      <c r="C47" s="126" t="s">
        <v>1028</v>
      </c>
      <c r="D47">
        <v>2</v>
      </c>
    </row>
    <row r="48" spans="1:4" ht="28.5">
      <c r="A48" s="125" t="s">
        <v>1029</v>
      </c>
      <c r="B48" s="123" t="s">
        <v>124</v>
      </c>
      <c r="C48" s="126" t="s">
        <v>1029</v>
      </c>
      <c r="D48">
        <v>3</v>
      </c>
    </row>
    <row r="50" spans="1:6" ht="28.5" customHeight="1">
      <c r="A50" s="149" t="s">
        <v>125</v>
      </c>
      <c r="B50" s="149"/>
      <c r="C50" s="132"/>
      <c r="E50">
        <f>E45+1</f>
        <v>10</v>
      </c>
      <c r="F50" t="e">
        <f>VLOOKUP(C50,C51:D53,2)</f>
        <v>#N/A</v>
      </c>
    </row>
    <row r="51" spans="1:4" ht="28.5">
      <c r="A51" s="125" t="s">
        <v>1027</v>
      </c>
      <c r="B51" s="123" t="s">
        <v>126</v>
      </c>
      <c r="C51" s="126" t="s">
        <v>1027</v>
      </c>
      <c r="D51">
        <v>3</v>
      </c>
    </row>
    <row r="52" spans="1:4" ht="28.5">
      <c r="A52" s="125" t="s">
        <v>1028</v>
      </c>
      <c r="B52" s="123" t="s">
        <v>127</v>
      </c>
      <c r="C52" s="126" t="s">
        <v>1028</v>
      </c>
      <c r="D52">
        <v>2</v>
      </c>
    </row>
    <row r="53" spans="1:4" ht="28.5" customHeight="1">
      <c r="A53" s="125" t="s">
        <v>1029</v>
      </c>
      <c r="B53" s="123" t="s">
        <v>128</v>
      </c>
      <c r="C53" s="126" t="s">
        <v>1029</v>
      </c>
      <c r="D53">
        <v>1</v>
      </c>
    </row>
    <row r="55" spans="1:3" ht="24.75" customHeight="1">
      <c r="A55" s="155" t="s">
        <v>129</v>
      </c>
      <c r="B55" s="134"/>
      <c r="C55" s="135"/>
    </row>
    <row r="57" spans="1:6" ht="14.25" customHeight="1">
      <c r="A57" s="149" t="s">
        <v>130</v>
      </c>
      <c r="B57" s="149"/>
      <c r="C57" s="132"/>
      <c r="E57">
        <f>E50+1</f>
        <v>11</v>
      </c>
      <c r="F57" t="e">
        <f>VLOOKUP(C57,C58:D60,2)</f>
        <v>#N/A</v>
      </c>
    </row>
    <row r="58" spans="1:4" ht="14.25">
      <c r="A58" s="125" t="s">
        <v>1027</v>
      </c>
      <c r="B58" s="123" t="s">
        <v>131</v>
      </c>
      <c r="C58" s="126" t="s">
        <v>1027</v>
      </c>
      <c r="D58">
        <v>2</v>
      </c>
    </row>
    <row r="59" spans="1:4" ht="14.25">
      <c r="A59" s="125" t="s">
        <v>1028</v>
      </c>
      <c r="B59" s="123" t="s">
        <v>132</v>
      </c>
      <c r="C59" s="126" t="s">
        <v>1028</v>
      </c>
      <c r="D59">
        <v>3</v>
      </c>
    </row>
    <row r="60" spans="1:4" ht="14.25">
      <c r="A60" s="125" t="s">
        <v>1029</v>
      </c>
      <c r="B60" s="123" t="s">
        <v>133</v>
      </c>
      <c r="C60" s="126" t="s">
        <v>1029</v>
      </c>
      <c r="D60">
        <v>1</v>
      </c>
    </row>
    <row r="62" spans="1:6" ht="14.25" customHeight="1">
      <c r="A62" s="149" t="s">
        <v>134</v>
      </c>
      <c r="B62" s="149"/>
      <c r="C62" s="132"/>
      <c r="E62">
        <f>E57+1</f>
        <v>12</v>
      </c>
      <c r="F62" t="e">
        <f>VLOOKUP(C62,C63:D65,2)</f>
        <v>#N/A</v>
      </c>
    </row>
    <row r="63" spans="1:4" ht="14.25">
      <c r="A63" s="125" t="s">
        <v>1027</v>
      </c>
      <c r="B63" s="123" t="s">
        <v>135</v>
      </c>
      <c r="C63" s="126" t="s">
        <v>1027</v>
      </c>
      <c r="D63">
        <v>1</v>
      </c>
    </row>
    <row r="64" spans="1:4" ht="14.25">
      <c r="A64" s="125" t="s">
        <v>1028</v>
      </c>
      <c r="B64" s="123" t="s">
        <v>136</v>
      </c>
      <c r="C64" s="126" t="s">
        <v>1028</v>
      </c>
      <c r="D64">
        <v>3</v>
      </c>
    </row>
    <row r="65" spans="1:4" ht="14.25">
      <c r="A65" s="125" t="s">
        <v>1029</v>
      </c>
      <c r="B65" s="123" t="s">
        <v>137</v>
      </c>
      <c r="C65" s="126" t="s">
        <v>1029</v>
      </c>
      <c r="D65">
        <v>2</v>
      </c>
    </row>
    <row r="67" spans="1:6" ht="28.5" customHeight="1">
      <c r="A67" s="149" t="s">
        <v>138</v>
      </c>
      <c r="B67" s="149"/>
      <c r="C67" s="132"/>
      <c r="E67">
        <f>E62+1</f>
        <v>13</v>
      </c>
      <c r="F67" t="e">
        <f>VLOOKUP(C67,C68:D70,2)</f>
        <v>#N/A</v>
      </c>
    </row>
    <row r="68" spans="1:4" ht="14.25">
      <c r="A68" s="125" t="s">
        <v>1027</v>
      </c>
      <c r="B68" s="123" t="s">
        <v>139</v>
      </c>
      <c r="C68" s="126" t="s">
        <v>1027</v>
      </c>
      <c r="D68">
        <v>2</v>
      </c>
    </row>
    <row r="69" spans="1:4" ht="14.25">
      <c r="A69" s="125" t="s">
        <v>1028</v>
      </c>
      <c r="B69" s="123" t="s">
        <v>140</v>
      </c>
      <c r="C69" s="126" t="s">
        <v>1028</v>
      </c>
      <c r="D69">
        <v>1</v>
      </c>
    </row>
    <row r="70" spans="1:4" ht="14.25" customHeight="1">
      <c r="A70" s="125" t="s">
        <v>1029</v>
      </c>
      <c r="B70" s="123" t="s">
        <v>141</v>
      </c>
      <c r="C70" s="126" t="s">
        <v>1029</v>
      </c>
      <c r="D70">
        <v>3</v>
      </c>
    </row>
    <row r="72" spans="1:6" ht="29.25" customHeight="1">
      <c r="A72" s="149" t="s">
        <v>142</v>
      </c>
      <c r="B72" s="149"/>
      <c r="C72" s="132"/>
      <c r="E72">
        <f>E67+1</f>
        <v>14</v>
      </c>
      <c r="F72" t="e">
        <f>VLOOKUP(C72,C73:D75,2)</f>
        <v>#N/A</v>
      </c>
    </row>
    <row r="73" spans="1:4" ht="14.25">
      <c r="A73" s="125" t="s">
        <v>1027</v>
      </c>
      <c r="B73" s="123" t="s">
        <v>143</v>
      </c>
      <c r="C73" s="126" t="s">
        <v>1027</v>
      </c>
      <c r="D73">
        <v>1</v>
      </c>
    </row>
    <row r="74" spans="1:4" ht="28.5">
      <c r="A74" s="125" t="s">
        <v>1028</v>
      </c>
      <c r="B74" s="123" t="s">
        <v>144</v>
      </c>
      <c r="C74" s="126" t="s">
        <v>1028</v>
      </c>
      <c r="D74">
        <v>2</v>
      </c>
    </row>
    <row r="75" spans="1:4" ht="28.5">
      <c r="A75" s="125" t="s">
        <v>1029</v>
      </c>
      <c r="B75" s="123" t="s">
        <v>145</v>
      </c>
      <c r="C75" s="126" t="s">
        <v>1029</v>
      </c>
      <c r="D75">
        <v>3</v>
      </c>
    </row>
    <row r="77" spans="1:6" ht="28.5" customHeight="1">
      <c r="A77" s="149" t="s">
        <v>146</v>
      </c>
      <c r="B77" s="149"/>
      <c r="C77" s="132"/>
      <c r="E77">
        <f>E72+1</f>
        <v>15</v>
      </c>
      <c r="F77" t="e">
        <f>VLOOKUP(C77,C78:D80,2)</f>
        <v>#N/A</v>
      </c>
    </row>
    <row r="78" spans="1:4" ht="14.25">
      <c r="A78" s="125" t="s">
        <v>1027</v>
      </c>
      <c r="B78" s="123" t="s">
        <v>147</v>
      </c>
      <c r="C78" s="126" t="s">
        <v>1027</v>
      </c>
      <c r="D78">
        <v>3</v>
      </c>
    </row>
    <row r="79" spans="1:4" ht="14.25">
      <c r="A79" s="125" t="s">
        <v>1028</v>
      </c>
      <c r="B79" s="123" t="s">
        <v>148</v>
      </c>
      <c r="C79" s="126" t="s">
        <v>1028</v>
      </c>
      <c r="D79">
        <v>1</v>
      </c>
    </row>
    <row r="80" spans="1:4" ht="28.5">
      <c r="A80" s="125" t="s">
        <v>1029</v>
      </c>
      <c r="B80" s="123" t="s">
        <v>149</v>
      </c>
      <c r="C80" s="126" t="s">
        <v>1029</v>
      </c>
      <c r="D80">
        <v>2</v>
      </c>
    </row>
    <row r="82" spans="1:6" ht="28.5" customHeight="1">
      <c r="A82" s="149" t="s">
        <v>150</v>
      </c>
      <c r="B82" s="149"/>
      <c r="C82" s="132"/>
      <c r="E82">
        <f>E77+1</f>
        <v>16</v>
      </c>
      <c r="F82" t="e">
        <f>VLOOKUP(C82,C83:D85,2)</f>
        <v>#N/A</v>
      </c>
    </row>
    <row r="83" spans="1:4" ht="28.5">
      <c r="A83" s="125" t="s">
        <v>1027</v>
      </c>
      <c r="B83" s="123" t="s">
        <v>151</v>
      </c>
      <c r="C83" s="126" t="s">
        <v>1027</v>
      </c>
      <c r="D83">
        <v>1</v>
      </c>
    </row>
    <row r="84" spans="1:4" ht="14.25">
      <c r="A84" s="125" t="s">
        <v>1028</v>
      </c>
      <c r="B84" s="123" t="s">
        <v>152</v>
      </c>
      <c r="C84" s="126" t="s">
        <v>1028</v>
      </c>
      <c r="D84">
        <v>2</v>
      </c>
    </row>
    <row r="85" spans="1:4" ht="14.25" customHeight="1">
      <c r="A85" s="125" t="s">
        <v>1029</v>
      </c>
      <c r="B85" s="123" t="s">
        <v>153</v>
      </c>
      <c r="C85" s="126" t="s">
        <v>1029</v>
      </c>
      <c r="D85">
        <v>3</v>
      </c>
    </row>
    <row r="87" spans="1:6" ht="28.5" customHeight="1">
      <c r="A87" s="149" t="s">
        <v>154</v>
      </c>
      <c r="B87" s="149"/>
      <c r="C87" s="132"/>
      <c r="E87">
        <f>E82+1</f>
        <v>17</v>
      </c>
      <c r="F87" t="e">
        <f>VLOOKUP(C87,C88:D90,2)</f>
        <v>#N/A</v>
      </c>
    </row>
    <row r="88" spans="1:4" ht="28.5">
      <c r="A88" s="125" t="s">
        <v>1027</v>
      </c>
      <c r="B88" s="123" t="s">
        <v>155</v>
      </c>
      <c r="C88" s="126" t="s">
        <v>1027</v>
      </c>
      <c r="D88">
        <v>3</v>
      </c>
    </row>
    <row r="89" spans="1:4" ht="28.5">
      <c r="A89" s="125" t="s">
        <v>1028</v>
      </c>
      <c r="B89" s="123" t="s">
        <v>156</v>
      </c>
      <c r="C89" s="126" t="s">
        <v>1028</v>
      </c>
      <c r="D89">
        <v>2</v>
      </c>
    </row>
    <row r="90" spans="1:4" ht="14.25">
      <c r="A90" s="125" t="s">
        <v>1029</v>
      </c>
      <c r="B90" s="123" t="s">
        <v>157</v>
      </c>
      <c r="C90" s="126" t="s">
        <v>1029</v>
      </c>
      <c r="D90">
        <v>1</v>
      </c>
    </row>
    <row r="92" spans="1:6" ht="14.25" customHeight="1">
      <c r="A92" s="149" t="s">
        <v>158</v>
      </c>
      <c r="B92" s="149"/>
      <c r="C92" s="132"/>
      <c r="E92">
        <f>E87+1</f>
        <v>18</v>
      </c>
      <c r="F92" t="e">
        <f>VLOOKUP(C92,C93:D95,2)</f>
        <v>#N/A</v>
      </c>
    </row>
    <row r="93" spans="1:4" ht="28.5">
      <c r="A93" s="125" t="s">
        <v>1027</v>
      </c>
      <c r="B93" s="123" t="s">
        <v>159</v>
      </c>
      <c r="C93" s="126" t="s">
        <v>1027</v>
      </c>
      <c r="D93">
        <v>1</v>
      </c>
    </row>
    <row r="94" spans="1:4" ht="28.5">
      <c r="A94" s="125" t="s">
        <v>1028</v>
      </c>
      <c r="B94" s="123" t="s">
        <v>160</v>
      </c>
      <c r="C94" s="126" t="s">
        <v>1028</v>
      </c>
      <c r="D94">
        <v>2</v>
      </c>
    </row>
    <row r="95" spans="1:4" ht="28.5">
      <c r="A95" s="125" t="s">
        <v>1029</v>
      </c>
      <c r="B95" s="123" t="s">
        <v>161</v>
      </c>
      <c r="C95" s="126" t="s">
        <v>1029</v>
      </c>
      <c r="D95">
        <v>3</v>
      </c>
    </row>
    <row r="97" spans="1:6" ht="28.5" customHeight="1">
      <c r="A97" s="149" t="s">
        <v>162</v>
      </c>
      <c r="B97" s="149"/>
      <c r="C97" s="132"/>
      <c r="E97">
        <f>E92+1</f>
        <v>19</v>
      </c>
      <c r="F97" t="e">
        <f>VLOOKUP(C97,C98:D100,2)</f>
        <v>#N/A</v>
      </c>
    </row>
    <row r="98" spans="1:4" ht="14.25">
      <c r="A98" s="125" t="s">
        <v>1027</v>
      </c>
      <c r="B98" s="123" t="s">
        <v>163</v>
      </c>
      <c r="C98" s="126" t="s">
        <v>1027</v>
      </c>
      <c r="D98">
        <v>2</v>
      </c>
    </row>
    <row r="99" spans="1:4" ht="28.5">
      <c r="A99" s="125" t="s">
        <v>1028</v>
      </c>
      <c r="B99" s="123" t="s">
        <v>164</v>
      </c>
      <c r="C99" s="126" t="s">
        <v>1028</v>
      </c>
      <c r="D99">
        <v>1</v>
      </c>
    </row>
    <row r="100" spans="1:4" ht="14.25">
      <c r="A100" s="125" t="s">
        <v>1029</v>
      </c>
      <c r="B100" s="123" t="s">
        <v>165</v>
      </c>
      <c r="C100" s="126" t="s">
        <v>1029</v>
      </c>
      <c r="D100">
        <v>3</v>
      </c>
    </row>
    <row r="102" spans="1:6" ht="14.25" customHeight="1">
      <c r="A102" s="149" t="s">
        <v>166</v>
      </c>
      <c r="B102" s="149"/>
      <c r="C102" s="132"/>
      <c r="E102">
        <f>E97+1</f>
        <v>20</v>
      </c>
      <c r="F102" t="e">
        <f>VLOOKUP(C102,C103:D105,2)</f>
        <v>#N/A</v>
      </c>
    </row>
    <row r="103" spans="1:4" ht="28.5">
      <c r="A103" s="125" t="s">
        <v>1027</v>
      </c>
      <c r="B103" s="123" t="s">
        <v>167</v>
      </c>
      <c r="C103" s="126" t="s">
        <v>1027</v>
      </c>
      <c r="D103">
        <v>3</v>
      </c>
    </row>
    <row r="104" spans="1:4" ht="28.5">
      <c r="A104" s="125" t="s">
        <v>1028</v>
      </c>
      <c r="B104" s="123" t="s">
        <v>654</v>
      </c>
      <c r="C104" s="126" t="s">
        <v>1028</v>
      </c>
      <c r="D104">
        <v>2</v>
      </c>
    </row>
    <row r="105" spans="1:4" ht="28.5">
      <c r="A105" s="125" t="s">
        <v>1029</v>
      </c>
      <c r="B105" s="123" t="s">
        <v>655</v>
      </c>
      <c r="C105" s="126" t="s">
        <v>1029</v>
      </c>
      <c r="D105">
        <v>1</v>
      </c>
    </row>
    <row r="107" ht="14.25">
      <c r="B107" s="73" t="s">
        <v>1076</v>
      </c>
    </row>
  </sheetData>
  <sheetProtection sheet="1" objects="1" scenarios="1"/>
  <mergeCells count="23">
    <mergeCell ref="A102:B102"/>
    <mergeCell ref="A82:B82"/>
    <mergeCell ref="A87:B87"/>
    <mergeCell ref="A92:B92"/>
    <mergeCell ref="A97:B97"/>
    <mergeCell ref="A62:B62"/>
    <mergeCell ref="A67:B67"/>
    <mergeCell ref="A72:B72"/>
    <mergeCell ref="A77:B77"/>
    <mergeCell ref="A40:B40"/>
    <mergeCell ref="A45:B45"/>
    <mergeCell ref="A50:B50"/>
    <mergeCell ref="A57:B57"/>
    <mergeCell ref="A1:C1"/>
    <mergeCell ref="A3:C3"/>
    <mergeCell ref="A55:C55"/>
    <mergeCell ref="A5:B5"/>
    <mergeCell ref="A10:B10"/>
    <mergeCell ref="A15:B15"/>
    <mergeCell ref="A20:B20"/>
    <mergeCell ref="A25:B25"/>
    <mergeCell ref="A30:B30"/>
    <mergeCell ref="A35:B35"/>
  </mergeCells>
  <conditionalFormatting sqref="A6:C8">
    <cfRule type="expression" priority="1" dxfId="2" stopIfTrue="1">
      <formula>($C6=$C$5)</formula>
    </cfRule>
  </conditionalFormatting>
  <conditionalFormatting sqref="A11:C11 A16:C16 A21:C21 A78:C78 A36:C36 A41:C41 A46:C46 A51:C51 A58:C58 A63:C63 A68:C68 A73:C73 A26:C26 A31:C31 A83:C83 A88:C88 A93:C93 A98:C98 A103:C103">
    <cfRule type="expression" priority="2" dxfId="2" stopIfTrue="1">
      <formula>($C11=$C10)</formula>
    </cfRule>
  </conditionalFormatting>
  <conditionalFormatting sqref="A12:C12 A17:C17 A22:C22 A32:C32 A37:C37 A42:C42 A47:C47 A52:C52 A59:C59 A64:C64 A69:C69 A74:C74 A79:C79 A27:C27 A84:C84 A89:C89 A94:C94 A99:C99 A104:C104">
    <cfRule type="expression" priority="3" dxfId="2" stopIfTrue="1">
      <formula>($C12=$C10)</formula>
    </cfRule>
  </conditionalFormatting>
  <conditionalFormatting sqref="A13:C13 A18:C18 A23:C23 A33:C33 A38:C38 A43:C43 A48:C48 A53:C53 A60:C60 A65:C65 A70:C70 A75:C75 A80:C80 A28:C28 A85:C85 A90:C90 A95:C95 A100:C100 A105:C105">
    <cfRule type="expression" priority="4" dxfId="2" stopIfTrue="1">
      <formula>($C13=$C10)</formula>
    </cfRule>
  </conditionalFormatting>
  <dataValidations count="2">
    <dataValidation type="list" allowBlank="1" showInputMessage="1" showErrorMessage="1" sqref="C10 C15 C20 C25 C30 C35 C40 C45 C50 C57 C62 C67 C72 C77 C82 C87 C92 C97 C102">
      <formula1>C11:C13</formula1>
    </dataValidation>
    <dataValidation type="list" allowBlank="1" showInputMessage="1" showErrorMessage="1" sqref="C5">
      <formula1>$C$6:$C$8</formula1>
    </dataValidation>
  </dataValidations>
  <hyperlinks>
    <hyperlink ref="B107" location="'4-ВО общие сведения'!B3" display="Продолжить"/>
  </hyperlinks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pane ySplit="1" topLeftCell="BM2" activePane="bottomLeft" state="frozen"/>
      <selection pane="topLeft" activeCell="A26" sqref="A26"/>
      <selection pane="bottomLeft" activeCell="B3" sqref="B3:C3"/>
    </sheetView>
  </sheetViews>
  <sheetFormatPr defaultColWidth="9.00390625" defaultRowHeight="12.75"/>
  <cols>
    <col min="1" max="1" width="46.75390625" style="10" customWidth="1"/>
    <col min="2" max="2" width="52.625" style="10" customWidth="1"/>
    <col min="3" max="3" width="26.125" style="0" customWidth="1"/>
    <col min="4" max="9" width="9.125" style="0" hidden="1" customWidth="1"/>
  </cols>
  <sheetData>
    <row r="1" spans="1:2" ht="15">
      <c r="A1" s="56" t="s">
        <v>1013</v>
      </c>
      <c r="B1" s="56"/>
    </row>
    <row r="3" spans="1:3" ht="27" customHeight="1">
      <c r="A3" s="62" t="s">
        <v>1004</v>
      </c>
      <c r="B3" s="147"/>
      <c r="C3" s="147"/>
    </row>
    <row r="4" spans="1:3" ht="42.75" customHeight="1">
      <c r="A4" s="62" t="s">
        <v>702</v>
      </c>
      <c r="B4" s="147"/>
      <c r="C4" s="147"/>
    </row>
    <row r="5" spans="1:3" ht="29.25" customHeight="1">
      <c r="A5" s="9" t="s">
        <v>703</v>
      </c>
      <c r="B5" s="140"/>
      <c r="C5" s="141"/>
    </row>
    <row r="6" spans="1:5" ht="14.25">
      <c r="A6" s="10" t="s">
        <v>704</v>
      </c>
      <c r="B6" s="142"/>
      <c r="C6" s="143"/>
      <c r="D6" t="s">
        <v>705</v>
      </c>
      <c r="E6" t="s">
        <v>706</v>
      </c>
    </row>
    <row r="7" spans="1:5" ht="14.25">
      <c r="A7" s="10" t="s">
        <v>707</v>
      </c>
      <c r="B7" s="142"/>
      <c r="C7" s="143"/>
      <c r="D7" t="s">
        <v>708</v>
      </c>
      <c r="E7" t="s">
        <v>709</v>
      </c>
    </row>
    <row r="8" spans="1:3" ht="14.25">
      <c r="A8" s="10" t="s">
        <v>1023</v>
      </c>
      <c r="B8" s="140"/>
      <c r="C8" s="141"/>
    </row>
    <row r="9" spans="1:3" ht="27.75" customHeight="1">
      <c r="A9" s="137" t="s">
        <v>956</v>
      </c>
      <c r="B9" s="137"/>
      <c r="C9" s="63"/>
    </row>
    <row r="11" spans="1:7" ht="14.25">
      <c r="A11" s="10" t="s">
        <v>1003</v>
      </c>
      <c r="B11" s="64"/>
      <c r="D11" t="s">
        <v>1006</v>
      </c>
      <c r="E11" t="s">
        <v>1007</v>
      </c>
      <c r="F11" t="s">
        <v>1008</v>
      </c>
      <c r="G11" t="s">
        <v>1009</v>
      </c>
    </row>
    <row r="12" spans="1:6" ht="14.25">
      <c r="A12" s="10" t="s">
        <v>1010</v>
      </c>
      <c r="B12" s="64"/>
      <c r="D12" t="s">
        <v>1011</v>
      </c>
      <c r="E12" t="s">
        <v>1012</v>
      </c>
      <c r="F12" t="s">
        <v>915</v>
      </c>
    </row>
    <row r="13" spans="1:2" ht="14.25">
      <c r="A13" s="17">
        <f>IF(B12=F12,"что именно?..","")</f>
      </c>
      <c r="B13" s="66"/>
    </row>
    <row r="15" ht="14.25">
      <c r="A15" s="18" t="s">
        <v>1014</v>
      </c>
    </row>
    <row r="16" spans="1:6" ht="14.25">
      <c r="A16" s="148" t="s">
        <v>1015</v>
      </c>
      <c r="B16" s="148"/>
      <c r="C16" s="65"/>
      <c r="E16" t="s">
        <v>1022</v>
      </c>
      <c r="F16" t="s">
        <v>745</v>
      </c>
    </row>
    <row r="17" spans="1:3" ht="14.25">
      <c r="A17" s="148" t="s">
        <v>1016</v>
      </c>
      <c r="B17" s="148"/>
      <c r="C17" s="65"/>
    </row>
    <row r="18" spans="1:3" ht="14.25">
      <c r="A18" s="148" t="s">
        <v>1017</v>
      </c>
      <c r="B18" s="148"/>
      <c r="C18" s="65"/>
    </row>
    <row r="19" spans="1:3" ht="14.25">
      <c r="A19" s="148" t="s">
        <v>1018</v>
      </c>
      <c r="B19" s="148"/>
      <c r="C19" s="65"/>
    </row>
    <row r="20" spans="1:3" ht="14.25">
      <c r="A20" s="148" t="s">
        <v>1019</v>
      </c>
      <c r="B20" s="148"/>
      <c r="C20" s="65"/>
    </row>
    <row r="21" spans="1:3" ht="14.25">
      <c r="A21" s="148" t="s">
        <v>1020</v>
      </c>
      <c r="B21" s="148"/>
      <c r="C21" s="65"/>
    </row>
    <row r="22" spans="1:3" ht="28.5" customHeight="1">
      <c r="A22" s="148" t="s">
        <v>1021</v>
      </c>
      <c r="B22" s="148"/>
      <c r="C22" s="65"/>
    </row>
    <row r="24" spans="1:3" ht="29.25" customHeight="1">
      <c r="A24" s="151" t="s">
        <v>1024</v>
      </c>
      <c r="B24" s="151"/>
      <c r="C24" s="67"/>
    </row>
    <row r="25" spans="1:3" ht="12.75">
      <c r="A25" s="136" t="s">
        <v>272</v>
      </c>
      <c r="B25" s="136"/>
      <c r="C25" s="6" t="s">
        <v>1027</v>
      </c>
    </row>
    <row r="26" spans="1:3" ht="12.75">
      <c r="A26" s="136" t="s">
        <v>1025</v>
      </c>
      <c r="B26" s="136"/>
      <c r="C26" s="6" t="s">
        <v>1028</v>
      </c>
    </row>
    <row r="27" spans="1:3" ht="12.75">
      <c r="A27" s="136" t="s">
        <v>1026</v>
      </c>
      <c r="B27" s="136"/>
      <c r="C27" s="6" t="s">
        <v>1029</v>
      </c>
    </row>
    <row r="29" spans="1:3" ht="28.5" customHeight="1">
      <c r="A29" s="151" t="s">
        <v>1030</v>
      </c>
      <c r="B29" s="151"/>
      <c r="C29" s="67"/>
    </row>
    <row r="30" spans="1:3" ht="12.75">
      <c r="A30" s="136" t="s">
        <v>1031</v>
      </c>
      <c r="B30" s="136"/>
      <c r="C30" s="6" t="s">
        <v>1027</v>
      </c>
    </row>
    <row r="31" spans="1:3" ht="12.75">
      <c r="A31" s="136" t="s">
        <v>1032</v>
      </c>
      <c r="B31" s="136"/>
      <c r="C31" s="6" t="s">
        <v>1028</v>
      </c>
    </row>
    <row r="32" spans="1:3" ht="12.75">
      <c r="A32" s="136" t="s">
        <v>1033</v>
      </c>
      <c r="B32" s="136"/>
      <c r="C32" s="6" t="s">
        <v>1029</v>
      </c>
    </row>
    <row r="33" spans="1:3" ht="12.75">
      <c r="A33" s="48"/>
      <c r="B33" s="48"/>
      <c r="C33" s="6"/>
    </row>
    <row r="34" spans="1:3" ht="29.25" customHeight="1">
      <c r="A34" s="151" t="s">
        <v>350</v>
      </c>
      <c r="B34" s="151"/>
      <c r="C34" s="6"/>
    </row>
    <row r="35" spans="1:9" ht="14.25">
      <c r="A35" s="148" t="s">
        <v>351</v>
      </c>
      <c r="B35" s="148"/>
      <c r="C35" s="68"/>
      <c r="E35" t="s">
        <v>352</v>
      </c>
      <c r="F35" t="s">
        <v>353</v>
      </c>
      <c r="G35" t="s">
        <v>354</v>
      </c>
      <c r="H35" t="s">
        <v>355</v>
      </c>
      <c r="I35" t="s">
        <v>356</v>
      </c>
    </row>
    <row r="36" spans="1:3" ht="14.25">
      <c r="A36" s="148" t="str">
        <f>IF(C24&lt;&gt;C25,"уровень Ваших знаний по отношению к той специальности, по которой Вы работаете","---")</f>
        <v>уровень Ваших знаний по отношению к той специальности, по которой Вы работаете</v>
      </c>
      <c r="B36" s="148"/>
      <c r="C36" s="69"/>
    </row>
    <row r="37" spans="1:3" ht="14.25">
      <c r="A37" s="148" t="s">
        <v>357</v>
      </c>
      <c r="B37" s="148"/>
      <c r="C37" s="68"/>
    </row>
    <row r="38" spans="1:3" ht="14.25" customHeight="1">
      <c r="A38" s="148" t="str">
        <f>IF(C24&lt;&gt;C25,"уровень Ваших умений и навыков по отношению к той специальности, по которой Вы работаете","---")</f>
        <v>уровень Ваших умений и навыков по отношению к той специальности, по которой Вы работаете</v>
      </c>
      <c r="B38" s="148"/>
      <c r="C38" s="69"/>
    </row>
    <row r="39" spans="1:3" ht="12.75">
      <c r="A39" s="48"/>
      <c r="B39" s="48"/>
      <c r="C39" s="6"/>
    </row>
    <row r="40" spans="1:3" ht="29.25" customHeight="1">
      <c r="A40" s="151" t="s">
        <v>500</v>
      </c>
      <c r="B40" s="151"/>
      <c r="C40" s="67"/>
    </row>
    <row r="41" spans="1:3" ht="12.75">
      <c r="A41" s="136" t="s">
        <v>359</v>
      </c>
      <c r="B41" s="136"/>
      <c r="C41" s="57" t="s">
        <v>1027</v>
      </c>
    </row>
    <row r="42" spans="1:3" ht="12.75">
      <c r="A42" s="136" t="s">
        <v>360</v>
      </c>
      <c r="B42" s="136"/>
      <c r="C42" s="57" t="s">
        <v>1028</v>
      </c>
    </row>
    <row r="43" spans="1:3" ht="12.75">
      <c r="A43" s="136" t="s">
        <v>361</v>
      </c>
      <c r="B43" s="136"/>
      <c r="C43" s="57" t="s">
        <v>1029</v>
      </c>
    </row>
    <row r="44" spans="1:3" ht="26.25" customHeight="1">
      <c r="A44" s="136" t="s">
        <v>363</v>
      </c>
      <c r="B44" s="136"/>
      <c r="C44" s="57" t="s">
        <v>1046</v>
      </c>
    </row>
    <row r="45" spans="1:3" ht="25.5" customHeight="1">
      <c r="A45" s="136" t="s">
        <v>364</v>
      </c>
      <c r="B45" s="136" t="s">
        <v>362</v>
      </c>
      <c r="C45" s="57" t="s">
        <v>1047</v>
      </c>
    </row>
    <row r="46" spans="1:3" ht="12.75">
      <c r="A46" s="48"/>
      <c r="B46" s="48"/>
      <c r="C46" s="6"/>
    </row>
    <row r="47" spans="1:2" ht="30.75" customHeight="1">
      <c r="A47" s="151" t="s">
        <v>1034</v>
      </c>
      <c r="B47" s="151"/>
    </row>
    <row r="48" spans="1:2" ht="127.5" customHeight="1">
      <c r="A48" s="156"/>
      <c r="B48" s="156"/>
    </row>
    <row r="50" ht="14.25">
      <c r="B50" s="74" t="s">
        <v>1076</v>
      </c>
    </row>
  </sheetData>
  <sheetProtection sheet="1" objects="1" scenarios="1"/>
  <mergeCells count="35">
    <mergeCell ref="A48:B48"/>
    <mergeCell ref="A29:B29"/>
    <mergeCell ref="A30:B30"/>
    <mergeCell ref="A31:B31"/>
    <mergeCell ref="A32:B32"/>
    <mergeCell ref="A34:B34"/>
    <mergeCell ref="A35:B35"/>
    <mergeCell ref="A36:B36"/>
    <mergeCell ref="A44:B44"/>
    <mergeCell ref="A45:B45"/>
    <mergeCell ref="A26:B26"/>
    <mergeCell ref="A27:B27"/>
    <mergeCell ref="A9:B9"/>
    <mergeCell ref="A47:B47"/>
    <mergeCell ref="A17:B17"/>
    <mergeCell ref="A18:B18"/>
    <mergeCell ref="A19:B19"/>
    <mergeCell ref="A43:B43"/>
    <mergeCell ref="A38:B38"/>
    <mergeCell ref="A24:B24"/>
    <mergeCell ref="B3:C3"/>
    <mergeCell ref="B4:C4"/>
    <mergeCell ref="B8:C8"/>
    <mergeCell ref="A16:B16"/>
    <mergeCell ref="B6:C6"/>
    <mergeCell ref="B5:C5"/>
    <mergeCell ref="B7:C7"/>
    <mergeCell ref="A20:B20"/>
    <mergeCell ref="A21:B21"/>
    <mergeCell ref="A22:B22"/>
    <mergeCell ref="A25:B25"/>
    <mergeCell ref="A37:B37"/>
    <mergeCell ref="A40:B40"/>
    <mergeCell ref="A41:B41"/>
    <mergeCell ref="A42:B42"/>
  </mergeCells>
  <conditionalFormatting sqref="C36 C38">
    <cfRule type="expression" priority="1" dxfId="1" stopIfTrue="1">
      <formula>($A36&lt;&gt;"---")</formula>
    </cfRule>
  </conditionalFormatting>
  <conditionalFormatting sqref="B13">
    <cfRule type="expression" priority="2" dxfId="0" stopIfTrue="1">
      <formula>($A$13&lt;&gt;"")</formula>
    </cfRule>
  </conditionalFormatting>
  <dataValidations count="12">
    <dataValidation type="list" allowBlank="1" showInputMessage="1" showErrorMessage="1" sqref="B11">
      <formula1>$D$11:$G$11</formula1>
    </dataValidation>
    <dataValidation type="list" allowBlank="1" showInputMessage="1" showErrorMessage="1" sqref="B12">
      <formula1>$D$12:$F$12</formula1>
    </dataValidation>
    <dataValidation type="list" allowBlank="1" showInputMessage="1" showErrorMessage="1" sqref="C16:C22">
      <formula1>$E$16:$F$16</formula1>
    </dataValidation>
    <dataValidation type="list" allowBlank="1" showInputMessage="1" showErrorMessage="1" sqref="C24">
      <formula1>$C$25:$C$27</formula1>
    </dataValidation>
    <dataValidation type="list" allowBlank="1" showInputMessage="1" showErrorMessage="1" sqref="C29">
      <formula1>$C$30:$C$32</formula1>
    </dataValidation>
    <dataValidation type="list" allowBlank="1" showInputMessage="1" showErrorMessage="1" sqref="C35:C38">
      <formula1>$E$35:$I$35</formula1>
    </dataValidation>
    <dataValidation type="list" allowBlank="1" showInputMessage="1" showErrorMessage="1" sqref="C40">
      <formula1>$C$41:$C$45</formula1>
    </dataValidation>
    <dataValidation type="decimal" allowBlank="1" showInputMessage="1" showErrorMessage="1" sqref="C9">
      <formula1>3</formula1>
      <formula2>8</formula2>
    </dataValidation>
    <dataValidation type="list" allowBlank="1" showInputMessage="1" showErrorMessage="1" error="Укажите год в 4-х значном формате (например, 1986)" sqref="B6:C6">
      <formula1>$D$6:$E$6</formula1>
    </dataValidation>
    <dataValidation type="list" allowBlank="1" showInputMessage="1" showErrorMessage="1" error="Укажите год в 4-х значном формате (например, 1986)" sqref="B7:C7">
      <formula1>$D$7:$E$7</formula1>
    </dataValidation>
    <dataValidation allowBlank="1" showInputMessage="1" showErrorMessage="1" error="Укажите год в 4-х значном формате (например, 1986)" sqref="B5:C5"/>
    <dataValidation type="whole" allowBlank="1" showInputMessage="1" showErrorMessage="1" error="Укажите год в 4-х значном формате (например, 1986)" sqref="B8:C8">
      <formula1>1950</formula1>
      <formula2>2010</formula2>
    </dataValidation>
  </dataValidations>
  <hyperlinks>
    <hyperlink ref="B50" location="'5-ВО обучение'!C4" display="Продолжить"/>
  </hyperlink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8"/>
  <sheetViews>
    <sheetView workbookViewId="0" topLeftCell="A1">
      <pane xSplit="1" ySplit="3" topLeftCell="B4" activePane="bottomRight" state="frozen"/>
      <selection pane="topLeft" activeCell="A26" sqref="A26"/>
      <selection pane="topRight" activeCell="A26" sqref="A26"/>
      <selection pane="bottomLeft" activeCell="A26" sqref="A26"/>
      <selection pane="bottomRight" activeCell="C4" sqref="C4"/>
    </sheetView>
  </sheetViews>
  <sheetFormatPr defaultColWidth="9.00390625" defaultRowHeight="12.75"/>
  <cols>
    <col min="1" max="1" width="3.375" style="41" customWidth="1"/>
    <col min="2" max="2" width="80.00390625" style="42" customWidth="1"/>
    <col min="3" max="8" width="8.25390625" style="45" customWidth="1"/>
    <col min="9" max="15" width="3.625" style="44" hidden="1" customWidth="1"/>
    <col min="16" max="16" width="6.25390625" style="44" hidden="1" customWidth="1"/>
    <col min="17" max="17" width="6.875" style="25" hidden="1" customWidth="1"/>
    <col min="18" max="18" width="6.875" style="26" hidden="1" customWidth="1"/>
    <col min="19" max="19" width="9.00390625" style="27" hidden="1" customWidth="1"/>
    <col min="20" max="16384" width="9.00390625" style="27" customWidth="1"/>
  </cols>
  <sheetData>
    <row r="1" spans="1:19" ht="15.75" customHeight="1">
      <c r="A1" s="157" t="s">
        <v>338</v>
      </c>
      <c r="B1" s="165" t="s">
        <v>232</v>
      </c>
      <c r="C1" s="163" t="s">
        <v>339</v>
      </c>
      <c r="D1" s="164"/>
      <c r="E1" s="164"/>
      <c r="F1" s="164"/>
      <c r="G1" s="164"/>
      <c r="H1" s="164"/>
      <c r="I1" s="24"/>
      <c r="J1" s="24"/>
      <c r="K1" s="24"/>
      <c r="L1" s="24"/>
      <c r="M1" s="24"/>
      <c r="N1" s="24"/>
      <c r="O1" s="24"/>
      <c r="P1" s="24"/>
      <c r="S1" s="27" t="e">
        <f>SUBTOTAL(9,S4:S25)</f>
        <v>#N/A</v>
      </c>
    </row>
    <row r="2" spans="1:19" ht="50.25" customHeight="1">
      <c r="A2" s="157"/>
      <c r="B2" s="166"/>
      <c r="C2" s="28" t="s">
        <v>340</v>
      </c>
      <c r="D2" s="29" t="s">
        <v>341</v>
      </c>
      <c r="E2" s="29" t="s">
        <v>342</v>
      </c>
      <c r="F2" s="29" t="s">
        <v>343</v>
      </c>
      <c r="G2" s="29" t="s">
        <v>344</v>
      </c>
      <c r="H2" s="29" t="s">
        <v>345</v>
      </c>
      <c r="I2" s="161" t="s">
        <v>346</v>
      </c>
      <c r="J2" s="162"/>
      <c r="K2" s="162"/>
      <c r="L2" s="162"/>
      <c r="M2" s="162"/>
      <c r="N2" s="162"/>
      <c r="O2" s="162"/>
      <c r="P2" s="30" t="s">
        <v>347</v>
      </c>
      <c r="Q2" s="30"/>
      <c r="R2" s="31"/>
      <c r="S2" s="32" t="s">
        <v>349</v>
      </c>
    </row>
    <row r="3" spans="1:19" ht="22.5" customHeight="1">
      <c r="A3" s="158"/>
      <c r="B3" s="167"/>
      <c r="C3" s="46">
        <v>-3</v>
      </c>
      <c r="D3" s="46">
        <v>-2</v>
      </c>
      <c r="E3" s="46">
        <v>-1</v>
      </c>
      <c r="F3" s="46">
        <v>1</v>
      </c>
      <c r="G3" s="46">
        <v>2</v>
      </c>
      <c r="H3" s="46">
        <v>3</v>
      </c>
      <c r="I3" s="33"/>
      <c r="J3" s="33"/>
      <c r="K3" s="33"/>
      <c r="L3" s="33"/>
      <c r="M3" s="33"/>
      <c r="N3" s="33"/>
      <c r="O3" s="33"/>
      <c r="P3" s="33"/>
      <c r="Q3" s="30"/>
      <c r="R3" s="31"/>
      <c r="S3" s="32"/>
    </row>
    <row r="4" spans="1:19" ht="33.75" customHeight="1">
      <c r="A4" s="34">
        <v>1</v>
      </c>
      <c r="B4" s="47" t="s">
        <v>758</v>
      </c>
      <c r="C4" s="16"/>
      <c r="D4" s="16"/>
      <c r="E4" s="16"/>
      <c r="F4" s="16"/>
      <c r="G4" s="16"/>
      <c r="H4" s="16"/>
      <c r="I4" s="35">
        <f aca="true" t="shared" si="0" ref="I4:I25">IF(ISBLANK(C4),0,1)</f>
        <v>0</v>
      </c>
      <c r="J4" s="35">
        <f aca="true" t="shared" si="1" ref="J4:J25">IF(ISBLANK(D4),0,1)</f>
        <v>0</v>
      </c>
      <c r="K4" s="35">
        <f aca="true" t="shared" si="2" ref="K4:K25">IF(ISBLANK(E4),0,1)</f>
        <v>0</v>
      </c>
      <c r="L4" s="35">
        <f aca="true" t="shared" si="3" ref="L4:L25">IF(ISBLANK(F4),0,1)</f>
        <v>0</v>
      </c>
      <c r="M4" s="35">
        <f aca="true" t="shared" si="4" ref="M4:M25">IF(ISBLANK(G4),0,1)</f>
        <v>0</v>
      </c>
      <c r="N4" s="35">
        <f aca="true" t="shared" si="5" ref="N4:N25">IF(ISBLANK(H4),0,1)</f>
        <v>0</v>
      </c>
      <c r="O4" s="35">
        <f aca="true" t="shared" si="6" ref="O4:O25">O5+1</f>
        <v>23</v>
      </c>
      <c r="P4" s="35" t="e">
        <f>HLOOKUP(1,I4:N$26,O4,0)</f>
        <v>#N/A</v>
      </c>
      <c r="Q4" s="36">
        <v>1</v>
      </c>
      <c r="R4" s="37" t="s">
        <v>890</v>
      </c>
      <c r="S4" s="38" t="e">
        <f aca="true" t="shared" si="7" ref="S4:S25">P4*Q4</f>
        <v>#N/A</v>
      </c>
    </row>
    <row r="5" spans="1:19" ht="33.75" customHeight="1">
      <c r="A5" s="34">
        <v>2</v>
      </c>
      <c r="B5" s="47" t="s">
        <v>759</v>
      </c>
      <c r="C5" s="16"/>
      <c r="D5" s="16"/>
      <c r="E5" s="16"/>
      <c r="F5" s="16"/>
      <c r="G5" s="16"/>
      <c r="H5" s="16"/>
      <c r="I5" s="35">
        <f t="shared" si="0"/>
        <v>0</v>
      </c>
      <c r="J5" s="35">
        <f t="shared" si="1"/>
        <v>0</v>
      </c>
      <c r="K5" s="35">
        <f t="shared" si="2"/>
        <v>0</v>
      </c>
      <c r="L5" s="35">
        <f t="shared" si="3"/>
        <v>0</v>
      </c>
      <c r="M5" s="35">
        <f t="shared" si="4"/>
        <v>0</v>
      </c>
      <c r="N5" s="35">
        <f t="shared" si="5"/>
        <v>0</v>
      </c>
      <c r="O5" s="35">
        <f t="shared" si="6"/>
        <v>22</v>
      </c>
      <c r="P5" s="35" t="e">
        <f>HLOOKUP(1,I5:N$26,O5,0)</f>
        <v>#N/A</v>
      </c>
      <c r="Q5" s="36">
        <v>1</v>
      </c>
      <c r="R5" s="37" t="s">
        <v>891</v>
      </c>
      <c r="S5" s="38" t="e">
        <f t="shared" si="7"/>
        <v>#N/A</v>
      </c>
    </row>
    <row r="6" spans="1:19" ht="33.75" customHeight="1">
      <c r="A6" s="34">
        <v>3</v>
      </c>
      <c r="B6" s="47" t="s">
        <v>886</v>
      </c>
      <c r="C6" s="16"/>
      <c r="D6" s="16"/>
      <c r="E6" s="16"/>
      <c r="F6" s="16"/>
      <c r="G6" s="16"/>
      <c r="H6" s="16"/>
      <c r="I6" s="35">
        <f t="shared" si="0"/>
        <v>0</v>
      </c>
      <c r="J6" s="35">
        <f t="shared" si="1"/>
        <v>0</v>
      </c>
      <c r="K6" s="35">
        <f t="shared" si="2"/>
        <v>0</v>
      </c>
      <c r="L6" s="35">
        <f t="shared" si="3"/>
        <v>0</v>
      </c>
      <c r="M6" s="35">
        <f t="shared" si="4"/>
        <v>0</v>
      </c>
      <c r="N6" s="35">
        <f t="shared" si="5"/>
        <v>0</v>
      </c>
      <c r="O6" s="35">
        <f t="shared" si="6"/>
        <v>21</v>
      </c>
      <c r="P6" s="35" t="e">
        <f>HLOOKUP(1,I6:N$26,O6,0)</f>
        <v>#N/A</v>
      </c>
      <c r="Q6" s="36">
        <v>-1</v>
      </c>
      <c r="R6" s="37" t="s">
        <v>890</v>
      </c>
      <c r="S6" s="38" t="e">
        <f t="shared" si="7"/>
        <v>#N/A</v>
      </c>
    </row>
    <row r="7" spans="1:19" ht="33.75" customHeight="1">
      <c r="A7" s="34">
        <v>4</v>
      </c>
      <c r="B7" s="47" t="s">
        <v>885</v>
      </c>
      <c r="C7" s="16"/>
      <c r="D7" s="16"/>
      <c r="E7" s="16"/>
      <c r="F7" s="16"/>
      <c r="G7" s="16"/>
      <c r="H7" s="16"/>
      <c r="I7" s="35">
        <f t="shared" si="0"/>
        <v>0</v>
      </c>
      <c r="J7" s="35">
        <f t="shared" si="1"/>
        <v>0</v>
      </c>
      <c r="K7" s="35">
        <f t="shared" si="2"/>
        <v>0</v>
      </c>
      <c r="L7" s="35">
        <f t="shared" si="3"/>
        <v>0</v>
      </c>
      <c r="M7" s="35">
        <f t="shared" si="4"/>
        <v>0</v>
      </c>
      <c r="N7" s="35">
        <f t="shared" si="5"/>
        <v>0</v>
      </c>
      <c r="O7" s="35">
        <f t="shared" si="6"/>
        <v>20</v>
      </c>
      <c r="P7" s="35" t="e">
        <f>HLOOKUP(1,I7:N$26,O7,0)</f>
        <v>#N/A</v>
      </c>
      <c r="Q7" s="36">
        <v>-1</v>
      </c>
      <c r="R7" s="37" t="s">
        <v>891</v>
      </c>
      <c r="S7" s="38" t="e">
        <f t="shared" si="7"/>
        <v>#N/A</v>
      </c>
    </row>
    <row r="8" spans="1:19" ht="33.75" customHeight="1">
      <c r="A8" s="34">
        <v>5</v>
      </c>
      <c r="B8" s="47" t="s">
        <v>882</v>
      </c>
      <c r="C8" s="16"/>
      <c r="D8" s="16"/>
      <c r="E8" s="16"/>
      <c r="F8" s="16"/>
      <c r="G8" s="16"/>
      <c r="H8" s="16"/>
      <c r="I8" s="35">
        <f t="shared" si="0"/>
        <v>0</v>
      </c>
      <c r="J8" s="35">
        <f t="shared" si="1"/>
        <v>0</v>
      </c>
      <c r="K8" s="35">
        <f t="shared" si="2"/>
        <v>0</v>
      </c>
      <c r="L8" s="35">
        <f t="shared" si="3"/>
        <v>0</v>
      </c>
      <c r="M8" s="35">
        <f t="shared" si="4"/>
        <v>0</v>
      </c>
      <c r="N8" s="35">
        <f t="shared" si="5"/>
        <v>0</v>
      </c>
      <c r="O8" s="35">
        <f t="shared" si="6"/>
        <v>19</v>
      </c>
      <c r="P8" s="35" t="e">
        <f>HLOOKUP(1,I8:N$26,O8,0)</f>
        <v>#N/A</v>
      </c>
      <c r="Q8" s="36">
        <v>1</v>
      </c>
      <c r="R8" s="37" t="s">
        <v>890</v>
      </c>
      <c r="S8" s="38" t="e">
        <f t="shared" si="7"/>
        <v>#N/A</v>
      </c>
    </row>
    <row r="9" spans="1:19" ht="33.75" customHeight="1">
      <c r="A9" s="34">
        <v>6</v>
      </c>
      <c r="B9" s="47" t="s">
        <v>883</v>
      </c>
      <c r="C9" s="16"/>
      <c r="D9" s="16"/>
      <c r="E9" s="16"/>
      <c r="F9" s="16"/>
      <c r="G9" s="16"/>
      <c r="H9" s="16"/>
      <c r="I9" s="35">
        <f t="shared" si="0"/>
        <v>0</v>
      </c>
      <c r="J9" s="35">
        <f t="shared" si="1"/>
        <v>0</v>
      </c>
      <c r="K9" s="35">
        <f t="shared" si="2"/>
        <v>0</v>
      </c>
      <c r="L9" s="35">
        <f t="shared" si="3"/>
        <v>0</v>
      </c>
      <c r="M9" s="35">
        <f t="shared" si="4"/>
        <v>0</v>
      </c>
      <c r="N9" s="35">
        <f t="shared" si="5"/>
        <v>0</v>
      </c>
      <c r="O9" s="35">
        <f t="shared" si="6"/>
        <v>18</v>
      </c>
      <c r="P9" s="35" t="e">
        <f>HLOOKUP(1,I9:N$26,O9,0)</f>
        <v>#N/A</v>
      </c>
      <c r="Q9" s="36">
        <v>1</v>
      </c>
      <c r="R9" s="37" t="s">
        <v>891</v>
      </c>
      <c r="S9" s="38" t="e">
        <f t="shared" si="7"/>
        <v>#N/A</v>
      </c>
    </row>
    <row r="10" spans="1:19" ht="33.75" customHeight="1">
      <c r="A10" s="34">
        <v>7</v>
      </c>
      <c r="B10" s="47" t="s">
        <v>884</v>
      </c>
      <c r="C10" s="16"/>
      <c r="D10" s="16"/>
      <c r="E10" s="16"/>
      <c r="F10" s="16"/>
      <c r="G10" s="16"/>
      <c r="H10" s="16"/>
      <c r="I10" s="35">
        <f t="shared" si="0"/>
        <v>0</v>
      </c>
      <c r="J10" s="35">
        <f t="shared" si="1"/>
        <v>0</v>
      </c>
      <c r="K10" s="35">
        <f t="shared" si="2"/>
        <v>0</v>
      </c>
      <c r="L10" s="35">
        <f t="shared" si="3"/>
        <v>0</v>
      </c>
      <c r="M10" s="35">
        <f t="shared" si="4"/>
        <v>0</v>
      </c>
      <c r="N10" s="35">
        <f t="shared" si="5"/>
        <v>0</v>
      </c>
      <c r="O10" s="35">
        <f t="shared" si="6"/>
        <v>17</v>
      </c>
      <c r="P10" s="35" t="e">
        <f>HLOOKUP(1,I10:N$26,O10,0)</f>
        <v>#N/A</v>
      </c>
      <c r="Q10" s="36">
        <v>-1</v>
      </c>
      <c r="R10" s="37" t="s">
        <v>890</v>
      </c>
      <c r="S10" s="38" t="e">
        <f t="shared" si="7"/>
        <v>#N/A</v>
      </c>
    </row>
    <row r="11" spans="1:19" ht="33.75" customHeight="1">
      <c r="A11" s="34">
        <v>8</v>
      </c>
      <c r="B11" s="47" t="s">
        <v>887</v>
      </c>
      <c r="C11" s="16"/>
      <c r="D11" s="16"/>
      <c r="E11" s="16"/>
      <c r="F11" s="16"/>
      <c r="G11" s="16"/>
      <c r="H11" s="16"/>
      <c r="I11" s="35">
        <f t="shared" si="0"/>
        <v>0</v>
      </c>
      <c r="J11" s="35">
        <f t="shared" si="1"/>
        <v>0</v>
      </c>
      <c r="K11" s="35">
        <f t="shared" si="2"/>
        <v>0</v>
      </c>
      <c r="L11" s="35">
        <f t="shared" si="3"/>
        <v>0</v>
      </c>
      <c r="M11" s="35">
        <f t="shared" si="4"/>
        <v>0</v>
      </c>
      <c r="N11" s="35">
        <f t="shared" si="5"/>
        <v>0</v>
      </c>
      <c r="O11" s="35">
        <f t="shared" si="6"/>
        <v>16</v>
      </c>
      <c r="P11" s="35" t="e">
        <f>HLOOKUP(1,I11:N$26,O11,0)</f>
        <v>#N/A</v>
      </c>
      <c r="Q11" s="36">
        <v>-1</v>
      </c>
      <c r="R11" s="37" t="s">
        <v>891</v>
      </c>
      <c r="S11" s="38" t="e">
        <f t="shared" si="7"/>
        <v>#N/A</v>
      </c>
    </row>
    <row r="12" spans="1:19" ht="33.75" customHeight="1">
      <c r="A12" s="34">
        <v>9</v>
      </c>
      <c r="B12" s="47" t="s">
        <v>881</v>
      </c>
      <c r="C12" s="16"/>
      <c r="D12" s="16"/>
      <c r="E12" s="16"/>
      <c r="F12" s="16"/>
      <c r="G12" s="16"/>
      <c r="H12" s="16"/>
      <c r="I12" s="35">
        <f t="shared" si="0"/>
        <v>0</v>
      </c>
      <c r="J12" s="35">
        <f t="shared" si="1"/>
        <v>0</v>
      </c>
      <c r="K12" s="35">
        <f t="shared" si="2"/>
        <v>0</v>
      </c>
      <c r="L12" s="35">
        <f t="shared" si="3"/>
        <v>0</v>
      </c>
      <c r="M12" s="35">
        <f t="shared" si="4"/>
        <v>0</v>
      </c>
      <c r="N12" s="35">
        <f t="shared" si="5"/>
        <v>0</v>
      </c>
      <c r="O12" s="35">
        <f t="shared" si="6"/>
        <v>15</v>
      </c>
      <c r="P12" s="35" t="e">
        <f>HLOOKUP(1,I12:N$26,O12,0)</f>
        <v>#N/A</v>
      </c>
      <c r="Q12" s="36">
        <v>1</v>
      </c>
      <c r="R12" s="37" t="s">
        <v>890</v>
      </c>
      <c r="S12" s="38" t="e">
        <f t="shared" si="7"/>
        <v>#N/A</v>
      </c>
    </row>
    <row r="13" spans="1:19" ht="33.75" customHeight="1">
      <c r="A13" s="34">
        <v>10</v>
      </c>
      <c r="B13" s="47" t="s">
        <v>888</v>
      </c>
      <c r="C13" s="16"/>
      <c r="D13" s="16"/>
      <c r="E13" s="16"/>
      <c r="F13" s="16"/>
      <c r="G13" s="16"/>
      <c r="H13" s="16"/>
      <c r="I13" s="35">
        <f t="shared" si="0"/>
        <v>0</v>
      </c>
      <c r="J13" s="35">
        <f t="shared" si="1"/>
        <v>0</v>
      </c>
      <c r="K13" s="35">
        <f t="shared" si="2"/>
        <v>0</v>
      </c>
      <c r="L13" s="35">
        <f t="shared" si="3"/>
        <v>0</v>
      </c>
      <c r="M13" s="35">
        <f t="shared" si="4"/>
        <v>0</v>
      </c>
      <c r="N13" s="35">
        <f t="shared" si="5"/>
        <v>0</v>
      </c>
      <c r="O13" s="35">
        <f t="shared" si="6"/>
        <v>14</v>
      </c>
      <c r="P13" s="35" t="e">
        <f>HLOOKUP(1,I13:N$26,O13,0)</f>
        <v>#N/A</v>
      </c>
      <c r="Q13" s="36">
        <v>1</v>
      </c>
      <c r="R13" s="37" t="s">
        <v>891</v>
      </c>
      <c r="S13" s="38" t="e">
        <f t="shared" si="7"/>
        <v>#N/A</v>
      </c>
    </row>
    <row r="14" spans="1:19" ht="33.75" customHeight="1">
      <c r="A14" s="34">
        <v>11</v>
      </c>
      <c r="B14" s="47" t="s">
        <v>893</v>
      </c>
      <c r="C14" s="16"/>
      <c r="D14" s="16"/>
      <c r="E14" s="16"/>
      <c r="F14" s="16"/>
      <c r="G14" s="16"/>
      <c r="H14" s="16"/>
      <c r="I14" s="35">
        <f t="shared" si="0"/>
        <v>0</v>
      </c>
      <c r="J14" s="35">
        <f t="shared" si="1"/>
        <v>0</v>
      </c>
      <c r="K14" s="35">
        <f t="shared" si="2"/>
        <v>0</v>
      </c>
      <c r="L14" s="35">
        <f t="shared" si="3"/>
        <v>0</v>
      </c>
      <c r="M14" s="35">
        <f t="shared" si="4"/>
        <v>0</v>
      </c>
      <c r="N14" s="35">
        <f t="shared" si="5"/>
        <v>0</v>
      </c>
      <c r="O14" s="35">
        <f t="shared" si="6"/>
        <v>13</v>
      </c>
      <c r="P14" s="35" t="e">
        <f>HLOOKUP(1,I14:N$26,O14,0)</f>
        <v>#N/A</v>
      </c>
      <c r="Q14" s="36">
        <v>-1</v>
      </c>
      <c r="R14" s="37" t="s">
        <v>890</v>
      </c>
      <c r="S14" s="38" t="e">
        <f t="shared" si="7"/>
        <v>#N/A</v>
      </c>
    </row>
    <row r="15" spans="1:19" ht="33.75" customHeight="1">
      <c r="A15" s="34">
        <v>12</v>
      </c>
      <c r="B15" s="47" t="s">
        <v>897</v>
      </c>
      <c r="C15" s="16"/>
      <c r="D15" s="16"/>
      <c r="E15" s="16"/>
      <c r="F15" s="16"/>
      <c r="G15" s="16"/>
      <c r="H15" s="16"/>
      <c r="I15" s="35">
        <f t="shared" si="0"/>
        <v>0</v>
      </c>
      <c r="J15" s="35">
        <f t="shared" si="1"/>
        <v>0</v>
      </c>
      <c r="K15" s="35">
        <f t="shared" si="2"/>
        <v>0</v>
      </c>
      <c r="L15" s="35">
        <f t="shared" si="3"/>
        <v>0</v>
      </c>
      <c r="M15" s="35">
        <f t="shared" si="4"/>
        <v>0</v>
      </c>
      <c r="N15" s="35">
        <f t="shared" si="5"/>
        <v>0</v>
      </c>
      <c r="O15" s="35">
        <f t="shared" si="6"/>
        <v>12</v>
      </c>
      <c r="P15" s="35" t="e">
        <f>HLOOKUP(1,I15:N$26,O15,0)</f>
        <v>#N/A</v>
      </c>
      <c r="Q15" s="36">
        <v>-1</v>
      </c>
      <c r="R15" s="37" t="s">
        <v>891</v>
      </c>
      <c r="S15" s="38" t="e">
        <f t="shared" si="7"/>
        <v>#N/A</v>
      </c>
    </row>
    <row r="16" spans="1:19" ht="33.75" customHeight="1">
      <c r="A16" s="34">
        <v>13</v>
      </c>
      <c r="B16" s="47" t="s">
        <v>892</v>
      </c>
      <c r="C16" s="16"/>
      <c r="D16" s="16"/>
      <c r="E16" s="16"/>
      <c r="F16" s="16"/>
      <c r="G16" s="16"/>
      <c r="H16" s="16"/>
      <c r="I16" s="35">
        <f t="shared" si="0"/>
        <v>0</v>
      </c>
      <c r="J16" s="35">
        <f t="shared" si="1"/>
        <v>0</v>
      </c>
      <c r="K16" s="35">
        <f t="shared" si="2"/>
        <v>0</v>
      </c>
      <c r="L16" s="35">
        <f t="shared" si="3"/>
        <v>0</v>
      </c>
      <c r="M16" s="35">
        <f t="shared" si="4"/>
        <v>0</v>
      </c>
      <c r="N16" s="35">
        <f t="shared" si="5"/>
        <v>0</v>
      </c>
      <c r="O16" s="35">
        <f t="shared" si="6"/>
        <v>11</v>
      </c>
      <c r="P16" s="35" t="e">
        <f>HLOOKUP(1,I16:N$26,O16,0)</f>
        <v>#N/A</v>
      </c>
      <c r="Q16" s="36">
        <v>1</v>
      </c>
      <c r="R16" s="37" t="s">
        <v>890</v>
      </c>
      <c r="S16" s="38" t="e">
        <f t="shared" si="7"/>
        <v>#N/A</v>
      </c>
    </row>
    <row r="17" spans="1:19" ht="33.75" customHeight="1">
      <c r="A17" s="34">
        <v>14</v>
      </c>
      <c r="B17" s="47" t="s">
        <v>898</v>
      </c>
      <c r="C17" s="16"/>
      <c r="D17" s="16"/>
      <c r="E17" s="16"/>
      <c r="F17" s="16"/>
      <c r="G17" s="16"/>
      <c r="H17" s="16"/>
      <c r="I17" s="35">
        <f t="shared" si="0"/>
        <v>0</v>
      </c>
      <c r="J17" s="35">
        <f t="shared" si="1"/>
        <v>0</v>
      </c>
      <c r="K17" s="35">
        <f t="shared" si="2"/>
        <v>0</v>
      </c>
      <c r="L17" s="35">
        <f t="shared" si="3"/>
        <v>0</v>
      </c>
      <c r="M17" s="35">
        <f t="shared" si="4"/>
        <v>0</v>
      </c>
      <c r="N17" s="35">
        <f t="shared" si="5"/>
        <v>0</v>
      </c>
      <c r="O17" s="35">
        <f t="shared" si="6"/>
        <v>10</v>
      </c>
      <c r="P17" s="35" t="e">
        <f>HLOOKUP(1,I17:N$26,O17,0)</f>
        <v>#N/A</v>
      </c>
      <c r="Q17" s="36">
        <v>1</v>
      </c>
      <c r="R17" s="37" t="s">
        <v>891</v>
      </c>
      <c r="S17" s="38" t="e">
        <f t="shared" si="7"/>
        <v>#N/A</v>
      </c>
    </row>
    <row r="18" spans="1:19" ht="33.75" customHeight="1">
      <c r="A18" s="34">
        <v>15</v>
      </c>
      <c r="B18" s="47" t="s">
        <v>889</v>
      </c>
      <c r="C18" s="16"/>
      <c r="D18" s="16"/>
      <c r="E18" s="16"/>
      <c r="F18" s="16"/>
      <c r="G18" s="16"/>
      <c r="H18" s="16"/>
      <c r="I18" s="35">
        <f t="shared" si="0"/>
        <v>0</v>
      </c>
      <c r="J18" s="35">
        <f t="shared" si="1"/>
        <v>0</v>
      </c>
      <c r="K18" s="35">
        <f t="shared" si="2"/>
        <v>0</v>
      </c>
      <c r="L18" s="35">
        <f t="shared" si="3"/>
        <v>0</v>
      </c>
      <c r="M18" s="35">
        <f t="shared" si="4"/>
        <v>0</v>
      </c>
      <c r="N18" s="35">
        <f t="shared" si="5"/>
        <v>0</v>
      </c>
      <c r="O18" s="35">
        <f t="shared" si="6"/>
        <v>9</v>
      </c>
      <c r="P18" s="35" t="e">
        <f>HLOOKUP(1,I18:N$26,O18,0)</f>
        <v>#N/A</v>
      </c>
      <c r="Q18" s="36">
        <v>-1</v>
      </c>
      <c r="R18" s="37" t="s">
        <v>890</v>
      </c>
      <c r="S18" s="38" t="e">
        <f t="shared" si="7"/>
        <v>#N/A</v>
      </c>
    </row>
    <row r="19" spans="1:19" ht="33.75" customHeight="1">
      <c r="A19" s="34">
        <v>16</v>
      </c>
      <c r="B19" s="47" t="s">
        <v>900</v>
      </c>
      <c r="C19" s="16"/>
      <c r="D19" s="16"/>
      <c r="E19" s="16"/>
      <c r="F19" s="16"/>
      <c r="G19" s="16"/>
      <c r="H19" s="16"/>
      <c r="I19" s="35">
        <f t="shared" si="0"/>
        <v>0</v>
      </c>
      <c r="J19" s="35">
        <f t="shared" si="1"/>
        <v>0</v>
      </c>
      <c r="K19" s="35">
        <f t="shared" si="2"/>
        <v>0</v>
      </c>
      <c r="L19" s="35">
        <f t="shared" si="3"/>
        <v>0</v>
      </c>
      <c r="M19" s="35">
        <f t="shared" si="4"/>
        <v>0</v>
      </c>
      <c r="N19" s="35">
        <f t="shared" si="5"/>
        <v>0</v>
      </c>
      <c r="O19" s="35">
        <f t="shared" si="6"/>
        <v>8</v>
      </c>
      <c r="P19" s="35" t="e">
        <f>HLOOKUP(1,I19:N$26,O19,0)</f>
        <v>#N/A</v>
      </c>
      <c r="Q19" s="36">
        <v>-1</v>
      </c>
      <c r="R19" s="37" t="s">
        <v>891</v>
      </c>
      <c r="S19" s="38" t="e">
        <f t="shared" si="7"/>
        <v>#N/A</v>
      </c>
    </row>
    <row r="20" spans="1:19" ht="33.75" customHeight="1">
      <c r="A20" s="34">
        <v>17</v>
      </c>
      <c r="B20" s="47" t="s">
        <v>896</v>
      </c>
      <c r="C20" s="16"/>
      <c r="D20" s="16"/>
      <c r="E20" s="16"/>
      <c r="F20" s="16"/>
      <c r="G20" s="16"/>
      <c r="H20" s="16"/>
      <c r="I20" s="35">
        <f t="shared" si="0"/>
        <v>0</v>
      </c>
      <c r="J20" s="35">
        <f t="shared" si="1"/>
        <v>0</v>
      </c>
      <c r="K20" s="35">
        <f t="shared" si="2"/>
        <v>0</v>
      </c>
      <c r="L20" s="35">
        <f t="shared" si="3"/>
        <v>0</v>
      </c>
      <c r="M20" s="35">
        <f t="shared" si="4"/>
        <v>0</v>
      </c>
      <c r="N20" s="35">
        <f t="shared" si="5"/>
        <v>0</v>
      </c>
      <c r="O20" s="35">
        <f t="shared" si="6"/>
        <v>7</v>
      </c>
      <c r="P20" s="35" t="e">
        <f>HLOOKUP(1,I20:N$26,O20,0)</f>
        <v>#N/A</v>
      </c>
      <c r="Q20" s="36">
        <v>1</v>
      </c>
      <c r="R20" s="37" t="s">
        <v>890</v>
      </c>
      <c r="S20" s="38" t="e">
        <f t="shared" si="7"/>
        <v>#N/A</v>
      </c>
    </row>
    <row r="21" spans="1:19" ht="33.75" customHeight="1">
      <c r="A21" s="34">
        <v>18</v>
      </c>
      <c r="B21" s="47" t="s">
        <v>899</v>
      </c>
      <c r="C21" s="16"/>
      <c r="D21" s="16"/>
      <c r="E21" s="16"/>
      <c r="F21" s="16"/>
      <c r="G21" s="16"/>
      <c r="H21" s="16"/>
      <c r="I21" s="35">
        <f t="shared" si="0"/>
        <v>0</v>
      </c>
      <c r="J21" s="35">
        <f t="shared" si="1"/>
        <v>0</v>
      </c>
      <c r="K21" s="35">
        <f t="shared" si="2"/>
        <v>0</v>
      </c>
      <c r="L21" s="35">
        <f t="shared" si="3"/>
        <v>0</v>
      </c>
      <c r="M21" s="35">
        <f t="shared" si="4"/>
        <v>0</v>
      </c>
      <c r="N21" s="35">
        <f t="shared" si="5"/>
        <v>0</v>
      </c>
      <c r="O21" s="35">
        <f t="shared" si="6"/>
        <v>6</v>
      </c>
      <c r="P21" s="35" t="e">
        <f>HLOOKUP(1,I21:N$26,O21,0)</f>
        <v>#N/A</v>
      </c>
      <c r="Q21" s="36">
        <v>1</v>
      </c>
      <c r="R21" s="37" t="s">
        <v>891</v>
      </c>
      <c r="S21" s="38" t="e">
        <f t="shared" si="7"/>
        <v>#N/A</v>
      </c>
    </row>
    <row r="22" spans="1:19" ht="33.75" customHeight="1">
      <c r="A22" s="34">
        <v>19</v>
      </c>
      <c r="B22" s="47" t="s">
        <v>895</v>
      </c>
      <c r="C22" s="16"/>
      <c r="D22" s="16"/>
      <c r="E22" s="16"/>
      <c r="F22" s="16"/>
      <c r="G22" s="16"/>
      <c r="H22" s="16"/>
      <c r="I22" s="35">
        <f t="shared" si="0"/>
        <v>0</v>
      </c>
      <c r="J22" s="35">
        <f t="shared" si="1"/>
        <v>0</v>
      </c>
      <c r="K22" s="35">
        <f t="shared" si="2"/>
        <v>0</v>
      </c>
      <c r="L22" s="35">
        <f t="shared" si="3"/>
        <v>0</v>
      </c>
      <c r="M22" s="35">
        <f t="shared" si="4"/>
        <v>0</v>
      </c>
      <c r="N22" s="35">
        <f t="shared" si="5"/>
        <v>0</v>
      </c>
      <c r="O22" s="35">
        <f t="shared" si="6"/>
        <v>5</v>
      </c>
      <c r="P22" s="35" t="e">
        <f>HLOOKUP(1,I22:N$26,O22,0)</f>
        <v>#N/A</v>
      </c>
      <c r="Q22" s="36">
        <v>-1</v>
      </c>
      <c r="R22" s="37" t="s">
        <v>890</v>
      </c>
      <c r="S22" s="38" t="e">
        <f t="shared" si="7"/>
        <v>#N/A</v>
      </c>
    </row>
    <row r="23" spans="1:19" ht="33.75" customHeight="1">
      <c r="A23" s="34">
        <v>20</v>
      </c>
      <c r="B23" s="47" t="s">
        <v>901</v>
      </c>
      <c r="C23" s="16"/>
      <c r="D23" s="16"/>
      <c r="E23" s="16"/>
      <c r="F23" s="16"/>
      <c r="G23" s="16"/>
      <c r="H23" s="16"/>
      <c r="I23" s="35">
        <f t="shared" si="0"/>
        <v>0</v>
      </c>
      <c r="J23" s="35">
        <f t="shared" si="1"/>
        <v>0</v>
      </c>
      <c r="K23" s="35">
        <f t="shared" si="2"/>
        <v>0</v>
      </c>
      <c r="L23" s="35">
        <f t="shared" si="3"/>
        <v>0</v>
      </c>
      <c r="M23" s="35">
        <f t="shared" si="4"/>
        <v>0</v>
      </c>
      <c r="N23" s="35">
        <f t="shared" si="5"/>
        <v>0</v>
      </c>
      <c r="O23" s="35">
        <f t="shared" si="6"/>
        <v>4</v>
      </c>
      <c r="P23" s="35" t="e">
        <f>HLOOKUP(1,I23:N$26,O23,0)</f>
        <v>#N/A</v>
      </c>
      <c r="Q23" s="36">
        <v>-1</v>
      </c>
      <c r="R23" s="37" t="s">
        <v>891</v>
      </c>
      <c r="S23" s="38" t="e">
        <f t="shared" si="7"/>
        <v>#N/A</v>
      </c>
    </row>
    <row r="24" spans="1:19" ht="33.75" customHeight="1">
      <c r="A24" s="34">
        <v>21</v>
      </c>
      <c r="B24" s="47" t="s">
        <v>894</v>
      </c>
      <c r="C24" s="16"/>
      <c r="D24" s="16"/>
      <c r="E24" s="16"/>
      <c r="F24" s="16"/>
      <c r="G24" s="16"/>
      <c r="H24" s="16"/>
      <c r="I24" s="35">
        <f t="shared" si="0"/>
        <v>0</v>
      </c>
      <c r="J24" s="35">
        <f t="shared" si="1"/>
        <v>0</v>
      </c>
      <c r="K24" s="35">
        <f t="shared" si="2"/>
        <v>0</v>
      </c>
      <c r="L24" s="35">
        <f t="shared" si="3"/>
        <v>0</v>
      </c>
      <c r="M24" s="35">
        <f t="shared" si="4"/>
        <v>0</v>
      </c>
      <c r="N24" s="35">
        <f t="shared" si="5"/>
        <v>0</v>
      </c>
      <c r="O24" s="35">
        <f t="shared" si="6"/>
        <v>3</v>
      </c>
      <c r="P24" s="35" t="e">
        <f>HLOOKUP(1,I24:N$26,O24,0)</f>
        <v>#N/A</v>
      </c>
      <c r="Q24" s="36">
        <v>1</v>
      </c>
      <c r="R24" s="37" t="s">
        <v>890</v>
      </c>
      <c r="S24" s="38" t="e">
        <f t="shared" si="7"/>
        <v>#N/A</v>
      </c>
    </row>
    <row r="25" spans="1:19" ht="33.75" customHeight="1">
      <c r="A25" s="34">
        <v>22</v>
      </c>
      <c r="B25" s="47" t="s">
        <v>902</v>
      </c>
      <c r="C25" s="16"/>
      <c r="D25" s="16"/>
      <c r="E25" s="16"/>
      <c r="F25" s="16"/>
      <c r="G25" s="16"/>
      <c r="H25" s="16"/>
      <c r="I25" s="35">
        <f t="shared" si="0"/>
        <v>0</v>
      </c>
      <c r="J25" s="35">
        <f t="shared" si="1"/>
        <v>0</v>
      </c>
      <c r="K25" s="35">
        <f t="shared" si="2"/>
        <v>0</v>
      </c>
      <c r="L25" s="35">
        <f t="shared" si="3"/>
        <v>0</v>
      </c>
      <c r="M25" s="35">
        <f t="shared" si="4"/>
        <v>0</v>
      </c>
      <c r="N25" s="35">
        <f t="shared" si="5"/>
        <v>0</v>
      </c>
      <c r="O25" s="35">
        <f t="shared" si="6"/>
        <v>2</v>
      </c>
      <c r="P25" s="35" t="e">
        <f>HLOOKUP(1,I25:N$26,O25,0)</f>
        <v>#N/A</v>
      </c>
      <c r="Q25" s="36">
        <v>1</v>
      </c>
      <c r="R25" s="37" t="s">
        <v>891</v>
      </c>
      <c r="S25" s="38" t="e">
        <f t="shared" si="7"/>
        <v>#N/A</v>
      </c>
    </row>
    <row r="26" spans="3:15" ht="41.25" customHeight="1">
      <c r="C26" s="159" t="str">
        <f>IF(I27&lt;22,"Вы ответили еще не на все вопросы. Осталось вопросов: "&amp;(22-I27),"")</f>
        <v>Вы ответили еще не на все вопросы. Осталось вопросов: 22</v>
      </c>
      <c r="D26" s="159"/>
      <c r="E26" s="159"/>
      <c r="F26" s="159"/>
      <c r="G26" s="159"/>
      <c r="H26" s="160"/>
      <c r="I26" s="43">
        <v>-3</v>
      </c>
      <c r="J26" s="43">
        <v>-2</v>
      </c>
      <c r="K26" s="43">
        <v>-1</v>
      </c>
      <c r="L26" s="43">
        <v>1</v>
      </c>
      <c r="M26" s="43">
        <v>2</v>
      </c>
      <c r="N26" s="43">
        <v>3</v>
      </c>
      <c r="O26" s="33">
        <v>1</v>
      </c>
    </row>
    <row r="27" spans="9:19" ht="12.75">
      <c r="I27" s="44">
        <f>SUM(I4:N25)</f>
        <v>0</v>
      </c>
      <c r="R27" s="37" t="s">
        <v>890</v>
      </c>
      <c r="S27" s="27" t="e">
        <f>SUMIF(R$4:R$25,R27,S$4:S$25)</f>
        <v>#N/A</v>
      </c>
    </row>
    <row r="28" spans="2:19" ht="12.75">
      <c r="B28" s="75" t="s">
        <v>1076</v>
      </c>
      <c r="R28" s="37" t="s">
        <v>891</v>
      </c>
      <c r="S28" s="27" t="e">
        <f>SUMIF(R$4:R$25,R28,S$4:S$25)</f>
        <v>#N/A</v>
      </c>
    </row>
  </sheetData>
  <sheetProtection sheet="1" objects="1" scenarios="1"/>
  <autoFilter ref="R3:S28"/>
  <mergeCells count="5">
    <mergeCell ref="A1:A3"/>
    <mergeCell ref="C26:H26"/>
    <mergeCell ref="I2:O2"/>
    <mergeCell ref="C1:H1"/>
    <mergeCell ref="B1:B3"/>
  </mergeCells>
  <conditionalFormatting sqref="C26:H26">
    <cfRule type="expression" priority="1" dxfId="3" stopIfTrue="1">
      <formula>($I$27&lt;44)</formula>
    </cfRule>
  </conditionalFormatting>
  <conditionalFormatting sqref="C4:H25">
    <cfRule type="expression" priority="2" dxfId="4" stopIfTrue="1">
      <formula>NOT(ISBLANK(C4))</formula>
    </cfRule>
  </conditionalFormatting>
  <dataValidations count="1">
    <dataValidation type="custom" allowBlank="1" showErrorMessage="1" prompt="Отметьте любым знаком ячейку, соответствующую выбранному ответу" errorTitle="Можно указать только один ответ" error="Если Вы хотите изменить свой ответ, сначала удалите пометку, которая уже сделана" sqref="C4:H25">
      <formula1>(COUNTA($C4:$H4)=1)</formula1>
    </dataValidation>
  </dataValidations>
  <hyperlinks>
    <hyperlink ref="B28" location="'6-ВО выбор'!B3" display="Продолжить"/>
  </hyperlinks>
  <printOptions/>
  <pageMargins left="0.75" right="0.75" top="1" bottom="1" header="0.5" footer="0.5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pane ySplit="1" topLeftCell="BM2" activePane="bottomLeft" state="frozen"/>
      <selection pane="topLeft" activeCell="A26" sqref="A26"/>
      <selection pane="bottomLeft" activeCell="B3" sqref="B3"/>
    </sheetView>
  </sheetViews>
  <sheetFormatPr defaultColWidth="9.00390625" defaultRowHeight="12.75"/>
  <cols>
    <col min="1" max="1" width="89.00390625" style="0" customWidth="1"/>
    <col min="2" max="2" width="34.75390625" style="0" customWidth="1"/>
    <col min="4" max="7" width="0" style="0" hidden="1" customWidth="1"/>
  </cols>
  <sheetData>
    <row r="1" ht="12.75">
      <c r="A1" t="s">
        <v>1050</v>
      </c>
    </row>
    <row r="3" spans="1:6" ht="14.25">
      <c r="A3" s="9" t="s">
        <v>1038</v>
      </c>
      <c r="B3" s="70"/>
      <c r="D3" t="s">
        <v>1035</v>
      </c>
      <c r="E3" t="s">
        <v>1036</v>
      </c>
      <c r="F3" t="s">
        <v>1037</v>
      </c>
    </row>
    <row r="5" spans="1:2" ht="42.75">
      <c r="A5" s="9" t="s">
        <v>1039</v>
      </c>
      <c r="B5" s="67"/>
    </row>
    <row r="6" spans="1:2" s="7" customFormat="1" ht="12.75">
      <c r="A6" s="19" t="s">
        <v>1040</v>
      </c>
      <c r="B6" s="6" t="s">
        <v>1027</v>
      </c>
    </row>
    <row r="7" spans="1:2" s="7" customFormat="1" ht="12.75">
      <c r="A7" s="19" t="s">
        <v>1044</v>
      </c>
      <c r="B7" s="6" t="s">
        <v>1028</v>
      </c>
    </row>
    <row r="8" spans="1:2" s="7" customFormat="1" ht="12.75">
      <c r="A8" s="19" t="s">
        <v>1045</v>
      </c>
      <c r="B8" s="6" t="s">
        <v>1029</v>
      </c>
    </row>
    <row r="9" spans="1:2" s="7" customFormat="1" ht="12.75">
      <c r="A9" s="19" t="s">
        <v>1041</v>
      </c>
      <c r="B9" s="6" t="s">
        <v>1046</v>
      </c>
    </row>
    <row r="10" spans="1:2" s="7" customFormat="1" ht="12.75">
      <c r="A10" s="19" t="s">
        <v>1042</v>
      </c>
      <c r="B10" s="6" t="s">
        <v>1047</v>
      </c>
    </row>
    <row r="11" spans="1:2" s="7" customFormat="1" ht="12.75">
      <c r="A11" s="19" t="s">
        <v>1043</v>
      </c>
      <c r="B11" s="6" t="s">
        <v>1048</v>
      </c>
    </row>
    <row r="13" ht="14.25">
      <c r="A13" s="9" t="s">
        <v>269</v>
      </c>
    </row>
    <row r="14" spans="1:2" ht="139.5" customHeight="1">
      <c r="A14" s="168"/>
      <c r="B14" s="169"/>
    </row>
    <row r="16" ht="12.75">
      <c r="A16" s="74" t="s">
        <v>1076</v>
      </c>
    </row>
  </sheetData>
  <sheetProtection sheet="1" objects="1" scenarios="1"/>
  <mergeCells count="1">
    <mergeCell ref="A14:B14"/>
  </mergeCells>
  <dataValidations count="2">
    <dataValidation type="list" allowBlank="1" showInputMessage="1" showErrorMessage="1" sqref="B3">
      <formula1>$D$3:$F$3</formula1>
    </dataValidation>
    <dataValidation type="list" allowBlank="1" showInputMessage="1" showErrorMessage="1" sqref="B5">
      <formula1>$B$6:$B$11</formula1>
    </dataValidation>
  </dataValidations>
  <hyperlinks>
    <hyperlink ref="A16" location="'7-ВО события'!B9" display="Продолжить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pane ySplit="3" topLeftCell="BM4" activePane="bottomLeft" state="frozen"/>
      <selection pane="topLeft" activeCell="B210" sqref="B210"/>
      <selection pane="bottomLeft" activeCell="B9" sqref="B9"/>
    </sheetView>
  </sheetViews>
  <sheetFormatPr defaultColWidth="9.00390625" defaultRowHeight="12.75"/>
  <cols>
    <col min="1" max="1" width="4.625" style="0" customWidth="1"/>
    <col min="2" max="2" width="53.25390625" style="0" customWidth="1"/>
    <col min="3" max="3" width="6.375" style="0" customWidth="1"/>
    <col min="4" max="6" width="17.75390625" style="0" customWidth="1"/>
    <col min="7" max="9" width="5.375" style="0" hidden="1" customWidth="1"/>
    <col min="10" max="10" width="0" style="0" hidden="1" customWidth="1"/>
  </cols>
  <sheetData>
    <row r="1" ht="12.75">
      <c r="A1" t="s">
        <v>1050</v>
      </c>
    </row>
    <row r="3" spans="2:6" ht="45.75" customHeight="1">
      <c r="B3" s="151" t="s">
        <v>1052</v>
      </c>
      <c r="C3" s="151"/>
      <c r="D3" s="151"/>
      <c r="E3" s="151"/>
      <c r="F3" s="151"/>
    </row>
    <row r="4" spans="1:10" ht="49.5" customHeight="1">
      <c r="A4" s="20" t="s">
        <v>1027</v>
      </c>
      <c r="B4" s="151" t="s">
        <v>1054</v>
      </c>
      <c r="C4" s="151"/>
      <c r="D4" s="151"/>
      <c r="E4" s="151"/>
      <c r="F4" s="151"/>
      <c r="H4" t="s">
        <v>1055</v>
      </c>
      <c r="I4" t="s">
        <v>1056</v>
      </c>
      <c r="J4" t="s">
        <v>1057</v>
      </c>
    </row>
    <row r="5" spans="1:9" ht="49.5" customHeight="1">
      <c r="A5" s="20" t="s">
        <v>1028</v>
      </c>
      <c r="B5" s="151" t="s">
        <v>271</v>
      </c>
      <c r="C5" s="151"/>
      <c r="D5" s="151"/>
      <c r="E5" s="151"/>
      <c r="F5" s="151"/>
      <c r="H5" t="s">
        <v>1058</v>
      </c>
      <c r="I5" t="s">
        <v>1059</v>
      </c>
    </row>
    <row r="6" spans="1:9" ht="35.25" customHeight="1">
      <c r="A6" s="20" t="s">
        <v>1029</v>
      </c>
      <c r="B6" s="151" t="s">
        <v>1051</v>
      </c>
      <c r="C6" s="151"/>
      <c r="D6" s="151"/>
      <c r="E6" s="151"/>
      <c r="F6" s="151"/>
      <c r="H6" t="s">
        <v>667</v>
      </c>
      <c r="I6" t="s">
        <v>668</v>
      </c>
    </row>
    <row r="8" spans="1:10" ht="12.75">
      <c r="A8" s="21"/>
      <c r="B8" s="22" t="s">
        <v>1053</v>
      </c>
      <c r="C8" s="22" t="s">
        <v>1049</v>
      </c>
      <c r="D8" s="22" t="s">
        <v>664</v>
      </c>
      <c r="E8" s="22" t="s">
        <v>665</v>
      </c>
      <c r="F8" s="22" t="s">
        <v>666</v>
      </c>
      <c r="H8" s="58" t="s">
        <v>396</v>
      </c>
      <c r="I8" s="59" t="s">
        <v>397</v>
      </c>
      <c r="J8" t="s">
        <v>631</v>
      </c>
    </row>
    <row r="9" spans="1:10" ht="12.75">
      <c r="A9" s="23">
        <v>1</v>
      </c>
      <c r="B9" s="71"/>
      <c r="C9" s="72"/>
      <c r="D9" s="65"/>
      <c r="E9" s="65"/>
      <c r="F9" s="65"/>
      <c r="G9">
        <f>COUNTA(B9:F9)</f>
        <v>0</v>
      </c>
      <c r="H9">
        <f>IF(AND(G9&gt;0,G9&lt;5),1,0)</f>
        <v>0</v>
      </c>
      <c r="I9">
        <f>IF(G9&gt;0,1,0)</f>
        <v>0</v>
      </c>
      <c r="J9">
        <f>IF(AND(OR(D9=D$24,D9=D$25),E9=D$26),1,0)</f>
        <v>0</v>
      </c>
    </row>
    <row r="10" spans="1:10" ht="12.75">
      <c r="A10" s="23">
        <v>2</v>
      </c>
      <c r="B10" s="71"/>
      <c r="C10" s="72"/>
      <c r="D10" s="65"/>
      <c r="E10" s="65"/>
      <c r="F10" s="65"/>
      <c r="G10">
        <f aca="true" t="shared" si="0" ref="G10:G18">COUNTA(B10:F10)</f>
        <v>0</v>
      </c>
      <c r="H10">
        <f aca="true" t="shared" si="1" ref="H10:H18">IF(AND(G10&gt;0,G10&lt;5),1,0)</f>
        <v>0</v>
      </c>
      <c r="I10">
        <f aca="true" t="shared" si="2" ref="I10:I18">IF(G10&gt;0,1,0)</f>
        <v>0</v>
      </c>
      <c r="J10">
        <f aca="true" t="shared" si="3" ref="J10:J17">IF(AND(OR(D10=D$24,D10=D$25),E10=D$26),1,0)</f>
        <v>0</v>
      </c>
    </row>
    <row r="11" spans="1:10" ht="12.75">
      <c r="A11" s="23">
        <v>3</v>
      </c>
      <c r="B11" s="71"/>
      <c r="C11" s="72"/>
      <c r="D11" s="65"/>
      <c r="E11" s="65"/>
      <c r="F11" s="65"/>
      <c r="G11">
        <f t="shared" si="0"/>
        <v>0</v>
      </c>
      <c r="H11">
        <f t="shared" si="1"/>
        <v>0</v>
      </c>
      <c r="I11">
        <f t="shared" si="2"/>
        <v>0</v>
      </c>
      <c r="J11">
        <f>IF(AND(OR(D11=D$24,D11=D$25),E11=D$26),1,0)</f>
        <v>0</v>
      </c>
    </row>
    <row r="12" spans="1:10" ht="12.75">
      <c r="A12" s="23">
        <v>4</v>
      </c>
      <c r="B12" s="71"/>
      <c r="C12" s="72"/>
      <c r="D12" s="65"/>
      <c r="E12" s="65"/>
      <c r="F12" s="65"/>
      <c r="G12">
        <f t="shared" si="0"/>
        <v>0</v>
      </c>
      <c r="H12">
        <f t="shared" si="1"/>
        <v>0</v>
      </c>
      <c r="I12">
        <f t="shared" si="2"/>
        <v>0</v>
      </c>
      <c r="J12">
        <f t="shared" si="3"/>
        <v>0</v>
      </c>
    </row>
    <row r="13" spans="1:10" ht="12.75">
      <c r="A13" s="23">
        <v>5</v>
      </c>
      <c r="B13" s="71"/>
      <c r="C13" s="72"/>
      <c r="D13" s="65"/>
      <c r="E13" s="65"/>
      <c r="F13" s="65"/>
      <c r="G13">
        <f t="shared" si="0"/>
        <v>0</v>
      </c>
      <c r="H13">
        <f t="shared" si="1"/>
        <v>0</v>
      </c>
      <c r="I13">
        <f t="shared" si="2"/>
        <v>0</v>
      </c>
      <c r="J13">
        <f t="shared" si="3"/>
        <v>0</v>
      </c>
    </row>
    <row r="14" spans="1:10" ht="12.75">
      <c r="A14" s="23">
        <v>6</v>
      </c>
      <c r="B14" s="71"/>
      <c r="C14" s="72"/>
      <c r="D14" s="65"/>
      <c r="E14" s="65"/>
      <c r="F14" s="65"/>
      <c r="G14">
        <f t="shared" si="0"/>
        <v>0</v>
      </c>
      <c r="H14">
        <f t="shared" si="1"/>
        <v>0</v>
      </c>
      <c r="I14">
        <f t="shared" si="2"/>
        <v>0</v>
      </c>
      <c r="J14">
        <f t="shared" si="3"/>
        <v>0</v>
      </c>
    </row>
    <row r="15" spans="1:10" ht="12.75">
      <c r="A15" s="23">
        <v>7</v>
      </c>
      <c r="B15" s="71"/>
      <c r="C15" s="72"/>
      <c r="D15" s="65"/>
      <c r="E15" s="65"/>
      <c r="F15" s="65"/>
      <c r="G15">
        <f t="shared" si="0"/>
        <v>0</v>
      </c>
      <c r="H15">
        <f t="shared" si="1"/>
        <v>0</v>
      </c>
      <c r="I15">
        <f t="shared" si="2"/>
        <v>0</v>
      </c>
      <c r="J15">
        <f t="shared" si="3"/>
        <v>0</v>
      </c>
    </row>
    <row r="16" spans="1:10" ht="12.75">
      <c r="A16" s="23">
        <v>8</v>
      </c>
      <c r="B16" s="71"/>
      <c r="C16" s="72"/>
      <c r="D16" s="65"/>
      <c r="E16" s="65"/>
      <c r="F16" s="65"/>
      <c r="G16">
        <f t="shared" si="0"/>
        <v>0</v>
      </c>
      <c r="H16">
        <f t="shared" si="1"/>
        <v>0</v>
      </c>
      <c r="I16">
        <f t="shared" si="2"/>
        <v>0</v>
      </c>
      <c r="J16">
        <f t="shared" si="3"/>
        <v>0</v>
      </c>
    </row>
    <row r="17" spans="1:10" ht="12.75">
      <c r="A17" s="23">
        <v>9</v>
      </c>
      <c r="B17" s="71"/>
      <c r="C17" s="72"/>
      <c r="D17" s="65"/>
      <c r="E17" s="65"/>
      <c r="F17" s="65"/>
      <c r="G17">
        <f t="shared" si="0"/>
        <v>0</v>
      </c>
      <c r="H17">
        <f t="shared" si="1"/>
        <v>0</v>
      </c>
      <c r="I17">
        <f t="shared" si="2"/>
        <v>0</v>
      </c>
      <c r="J17">
        <f t="shared" si="3"/>
        <v>0</v>
      </c>
    </row>
    <row r="18" spans="1:10" ht="12.75">
      <c r="A18" s="23">
        <v>10</v>
      </c>
      <c r="B18" s="71"/>
      <c r="C18" s="72"/>
      <c r="D18" s="65"/>
      <c r="E18" s="65"/>
      <c r="F18" s="65"/>
      <c r="G18">
        <f t="shared" si="0"/>
        <v>0</v>
      </c>
      <c r="H18">
        <f t="shared" si="1"/>
        <v>0</v>
      </c>
      <c r="I18">
        <f t="shared" si="2"/>
        <v>0</v>
      </c>
      <c r="J18">
        <f>IF(AND(OR(D18=D$24,D18=D$25),E18=D$26),1,0)</f>
        <v>0</v>
      </c>
    </row>
    <row r="19" spans="8:10" ht="12.75" hidden="1">
      <c r="H19">
        <f>SUM(H9:H18)</f>
        <v>0</v>
      </c>
      <c r="I19">
        <f>SUM(I9:I18)</f>
        <v>0</v>
      </c>
      <c r="J19">
        <f>SUM(J9:J18)</f>
        <v>0</v>
      </c>
    </row>
    <row r="20" spans="2:3" ht="12.75" hidden="1">
      <c r="B20" t="s">
        <v>394</v>
      </c>
      <c r="C20">
        <f>I19-H19</f>
        <v>0</v>
      </c>
    </row>
    <row r="21" spans="2:3" ht="12.75" hidden="1">
      <c r="B21" t="s">
        <v>395</v>
      </c>
      <c r="C21">
        <f>H19</f>
        <v>0</v>
      </c>
    </row>
    <row r="22" spans="2:3" ht="12.75" hidden="1">
      <c r="B22" t="s">
        <v>26</v>
      </c>
      <c r="C22" t="e">
        <f>AVERAGE(C9:C18)/'4-ВО общие сведения'!C9</f>
        <v>#DIV/0!</v>
      </c>
    </row>
    <row r="23" spans="2:4" ht="12.75" hidden="1">
      <c r="B23" t="str">
        <f>"События:доля - эмоции - "&amp;D23</f>
        <v>События:доля - эмоции - позитивные</v>
      </c>
      <c r="C23" t="e">
        <f>COUNTIF(D$9:D$18,D23)/C$20</f>
        <v>#DIV/0!</v>
      </c>
      <c r="D23" t="s">
        <v>1055</v>
      </c>
    </row>
    <row r="24" spans="2:4" ht="12.75" hidden="1">
      <c r="B24" t="str">
        <f>"События:доля - эмоции - "&amp;D24</f>
        <v>События:доля - эмоции - нейтральные</v>
      </c>
      <c r="C24" t="e">
        <f>COUNTIF(D$9:D$18,D24)/C$20</f>
        <v>#DIV/0!</v>
      </c>
      <c r="D24" t="s">
        <v>1056</v>
      </c>
    </row>
    <row r="25" spans="2:4" ht="12.75" hidden="1">
      <c r="B25" t="str">
        <f>"События:доля - эмоции - "&amp;D25</f>
        <v>События:доля - эмоции - негативные</v>
      </c>
      <c r="C25" t="e">
        <f>COUNTIF(D$9:D$18,D25)/C$20</f>
        <v>#DIV/0!</v>
      </c>
      <c r="D25" t="s">
        <v>1057</v>
      </c>
    </row>
    <row r="26" spans="2:4" ht="12.75" hidden="1">
      <c r="B26" t="str">
        <f>"События:доля - влияние - "&amp;D26</f>
        <v>События:доля - влияние - положительное</v>
      </c>
      <c r="C26" t="e">
        <f>COUNTIF(E$9:E$18,D26)/C$20</f>
        <v>#DIV/0!</v>
      </c>
      <c r="D26" t="s">
        <v>1058</v>
      </c>
    </row>
    <row r="27" spans="2:4" ht="12.75" hidden="1">
      <c r="B27" t="str">
        <f>"События:доля - влияние - "&amp;D27</f>
        <v>События:доля - влияние - отрицательное</v>
      </c>
      <c r="C27" t="e">
        <f>COUNTIF(E$9:E$18,D27)/C$20</f>
        <v>#DIV/0!</v>
      </c>
      <c r="D27" t="s">
        <v>1059</v>
      </c>
    </row>
    <row r="28" spans="2:4" ht="12.75" hidden="1">
      <c r="B28" t="str">
        <f>"События:доля - зависело от - "&amp;D28</f>
        <v>События:доля - зависело от - меня</v>
      </c>
      <c r="C28" t="e">
        <f>COUNTIF(F$9:F$18,D28)/C$20</f>
        <v>#DIV/0!</v>
      </c>
      <c r="D28" t="s">
        <v>667</v>
      </c>
    </row>
    <row r="29" spans="2:4" ht="12.75" hidden="1">
      <c r="B29" t="str">
        <f>"События:доля - зависело от - "&amp;D29</f>
        <v>События:доля - зависело от - обстоятельств</v>
      </c>
      <c r="C29" t="e">
        <f>COUNTIF(F$9:F$18,D29)/C$20</f>
        <v>#DIV/0!</v>
      </c>
      <c r="D29" t="s">
        <v>668</v>
      </c>
    </row>
    <row r="30" spans="2:3" ht="12.75" hidden="1">
      <c r="B30" t="s">
        <v>632</v>
      </c>
      <c r="C30">
        <f>J19</f>
        <v>0</v>
      </c>
    </row>
    <row r="31" ht="12.75" hidden="1"/>
    <row r="32" ht="12.75" hidden="1">
      <c r="B32">
        <f>IF(C20&gt;0,"Полностью заполнены данные для "&amp;C20&amp;" событи"&amp;IF(C20=1,"я","й"),"")</f>
      </c>
    </row>
    <row r="33" ht="12.75" hidden="1">
      <c r="B33">
        <f>IF(H19&gt;0,"Начато, но не завершено описание для "&amp;H19&amp;" событи"&amp;IF(H19=1,"я","й"),"")</f>
      </c>
    </row>
    <row r="35" ht="12.75">
      <c r="B35" s="74" t="s">
        <v>1076</v>
      </c>
    </row>
  </sheetData>
  <sheetProtection sheet="1" objects="1" scenarios="1"/>
  <mergeCells count="4">
    <mergeCell ref="B3:F3"/>
    <mergeCell ref="B4:F4"/>
    <mergeCell ref="B5:F5"/>
    <mergeCell ref="B6:F6"/>
  </mergeCells>
  <conditionalFormatting sqref="B33">
    <cfRule type="expression" priority="1" dxfId="5" stopIfTrue="1">
      <formula>($H$19&gt;1)</formula>
    </cfRule>
  </conditionalFormatting>
  <dataValidations count="4">
    <dataValidation type="list" allowBlank="1" showInputMessage="1" showErrorMessage="1" sqref="D9:D18">
      <formula1>$H$4:$J$4</formula1>
    </dataValidation>
    <dataValidation type="list" allowBlank="1" showInputMessage="1" showErrorMessage="1" sqref="E9:E18">
      <formula1>$H$5:$I$5</formula1>
    </dataValidation>
    <dataValidation type="list" allowBlank="1" showInputMessage="1" showErrorMessage="1" sqref="F9:F18">
      <formula1>$H$6:$I$6</formula1>
    </dataValidation>
    <dataValidation type="whole" allowBlank="1" showInputMessage="1" showErrorMessage="1" sqref="C9">
      <formula1>1</formula1>
      <formula2>7</formula2>
    </dataValidation>
  </dataValidations>
  <hyperlinks>
    <hyperlink ref="B35" location="'8-ВО люди'!B11" display="Продолжить"/>
  </hyperlink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Меркулова</dc:creator>
  <cp:keywords/>
  <dc:description/>
  <cp:lastModifiedBy>Павел</cp:lastModifiedBy>
  <dcterms:created xsi:type="dcterms:W3CDTF">2010-03-22T12:13:48Z</dcterms:created>
  <dcterms:modified xsi:type="dcterms:W3CDTF">2010-11-04T11:11:21Z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